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5" windowWidth="15480" windowHeight="10410" activeTab="2"/>
  </bookViews>
  <sheets>
    <sheet name="приложение 1" sheetId="1" r:id="rId1"/>
    <sheet name="приложение 2" sheetId="2" r:id="rId2"/>
    <sheet name="приложение 3" sheetId="3" r:id="rId3"/>
    <sheet name="приложение 4" sheetId="4" r:id="rId4"/>
  </sheets>
  <definedNames>
    <definedName name="_xlnm.Print_Area" localSheetId="0">'приложение 1'!$C$3:$R$103</definedName>
    <definedName name="_xlnm.Print_Area" localSheetId="1">'приложение 2'!$C$3:$S$66</definedName>
    <definedName name="_xlnm.Print_Area" localSheetId="2">'приложение 3'!$C$3:$T$85</definedName>
    <definedName name="_xlnm.Print_Area" localSheetId="3">'приложение 4'!$C$3:$S$74</definedName>
  </definedNames>
  <calcPr fullCalcOnLoad="1"/>
</workbook>
</file>

<file path=xl/comments1.xml><?xml version="1.0" encoding="utf-8"?>
<comments xmlns="http://schemas.openxmlformats.org/spreadsheetml/2006/main">
  <authors>
    <author>bondar </author>
    <author>bondar</author>
  </authors>
  <commentList>
    <comment ref="U5" authorId="0">
      <text>
        <r>
          <rPr>
            <sz val="11"/>
            <rFont val="Times New Roman"/>
            <family val="1"/>
          </rPr>
          <t>В данную ячейку введите дату начала отчетного периода, за который заполняется баланс.</t>
        </r>
      </text>
    </comment>
    <comment ref="U6" authorId="0">
      <text>
        <r>
          <rPr>
            <sz val="11"/>
            <rFont val="Times New Roman"/>
            <family val="1"/>
          </rPr>
          <t>В данную ячейку введите дату окончания отчетного периода, за который заполняется баланс.</t>
        </r>
      </text>
    </comment>
    <comment ref="L3" authorId="1">
      <text>
        <r>
          <rPr>
            <sz val="11"/>
            <rFont val="Times New Roman"/>
            <family val="1"/>
          </rPr>
          <t>При заполнении отчетности необходимо вводить данные 
в ячейки с голубой заливкой.</t>
        </r>
      </text>
    </comment>
    <comment ref="C13" authorId="0">
      <text>
        <r>
          <rPr>
            <sz val="11"/>
            <rFont val="Times New Roman"/>
            <family val="1"/>
          </rPr>
          <t>Показатели бухгалтерской отчетности приводятся в миллионах белорусских рублей в целых числах.</t>
        </r>
      </text>
    </comment>
    <comment ref="C20" authorId="0">
      <text>
        <r>
          <rPr>
            <sz val="11"/>
            <rFont val="Times New Roman"/>
            <family val="1"/>
          </rPr>
          <t xml:space="preserve">  В бухгалтерской отчетности не допускается 
зачет между статьями активов, обязательств, собственного капитала, доходов и расходов, 
кроме случаев, когда такой зачет установлен законодательством.
  Показатели бухгалтерского баланса, отчета 
о прибылях и убытках, отчета об изменении капитала, отчета о движении денежных средств, отчета о целевом использовании полученных средств, по которым отсутствуют числовые значения, прочеркиваются. </t>
        </r>
        <r>
          <rPr>
            <b/>
            <sz val="11"/>
            <color indexed="48"/>
            <rFont val="Times New Roman"/>
            <family val="1"/>
          </rPr>
          <t>Вычитаемые 
и отрицательные числовые значения показателей показываются 
в круглых скобках.</t>
        </r>
      </text>
    </comment>
    <comment ref="C23" authorId="0">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text>
    </comment>
    <comment ref="U24" authorId="0">
      <text>
        <r>
          <rPr>
            <sz val="11"/>
            <rFont val="Times New Roman"/>
            <family val="1"/>
          </rPr>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накопленных по ним сумм амортизации и обесценения, учитываемых на счете 02 «Амортизация основных средств».</t>
        </r>
      </text>
    </comment>
    <comment ref="U25" authorId="0">
      <text>
        <r>
          <rPr>
            <sz val="11"/>
            <rFont val="Times New Roman"/>
            <family val="1"/>
          </rPr>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накопленных по ним сумм амортизации и обесценения, учитываемых на счете 05 «Амортизация нематериальных активов».</t>
        </r>
      </text>
    </comment>
    <comment ref="U26" authorId="0">
      <text>
        <r>
          <rPr>
            <sz val="10.5"/>
            <rFont val="Times New Roman"/>
            <family val="1"/>
          </rPr>
          <t>По статье «Доходные вложения в материальные активы» (строка 130) показываются суммы доходных вложений в материальные активы, в том числе в инвестиционную недвижимость (строка 131), предметы финансовой аренды (лизинга) (строка 132), прочие доходные вложения в материальные активы (строка 133). Остаточная стоимость инвестиционной недвижимости, предметов финансовой аренды (лизинга) определяется как разница между первоначальной (переоцененной) стоимостью инвестиционной недвижимости, предметов финансовой аренды (лизинга), учитываемой на счете 03 «Доходные вложения в материальные активы», и накопленных по ним сумм амортизации и обесценения, учитываемых 
на счете 02 «Амортизация основных средств».</t>
        </r>
      </text>
    </comment>
    <comment ref="U31" authorId="0">
      <text>
        <r>
          <rPr>
            <sz val="11"/>
            <rFont val="Times New Roman"/>
            <family val="1"/>
          </rPr>
          <t>По статье «Вложения в долгосрочные активы» (строка 140) показываются суммы вложений в долгосрочные активы, учитываемые на счете 08 «Вложения в долгосрочные активы», а также стоимость оборудования к установке и строительных материалов, учитываемая на счете 07 «Оборудование к установке и строительные материалы».</t>
        </r>
      </text>
    </comment>
    <comment ref="U32" authorId="0">
      <text>
        <r>
          <rPr>
            <sz val="11"/>
            <rFont val="Times New Roman"/>
            <family val="1"/>
          </rPr>
          <t>По статье «Долгосрочные финансовые вложения» (строка 150) показываются суммы долгосрочных финансовых вложений, учитываемые на счете 06 «Долгосрочные финансовые вложения».</t>
        </r>
      </text>
    </comment>
    <comment ref="U33" authorId="0">
      <text>
        <r>
          <rPr>
            <sz val="11"/>
            <rFont val="Times New Roman"/>
            <family val="1"/>
          </rPr>
          <t>По статье «Отложенные налоговые активы» (строка 160) показывается сальдо по счету 09 «Отложенные налоговые активы».</t>
        </r>
      </text>
    </comment>
    <comment ref="U34" authorId="0">
      <text>
        <r>
          <rPr>
            <sz val="11"/>
            <rFont val="Times New Roman"/>
            <family val="1"/>
          </rPr>
          <t>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r>
      </text>
    </comment>
    <comment ref="U35" authorId="0">
      <text>
        <r>
          <rPr>
            <sz val="11"/>
            <rFont val="Times New Roman"/>
            <family val="1"/>
          </rPr>
          <t>По статье «Прочие долгосрочные активы» (строка 180) показываются суммы долгосрочных активов, не показанные по строкам 110-170, в том числе суммы расходов будущих периодов, учитываемые на счете 97 «Расходы будущих периодов» и подлежащие отнесению на расходы отчетного периода более чем через 12 месяцев после 
отчетной даты.</t>
        </r>
      </text>
    </comment>
    <comment ref="U38" authorId="0">
      <text>
        <r>
          <rPr>
            <sz val="11"/>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в связи с которыми созданы резервы под снижение стоимости запасов, уменьшаются на суммы данных резервов.</t>
        </r>
      </text>
    </comment>
    <comment ref="U40" authorId="0">
      <text>
        <r>
          <rPr>
            <sz val="11"/>
            <rFont val="Times New Roman"/>
            <family val="1"/>
          </rPr>
          <t xml:space="preserve">  По строке 211 «материалы» показываются остатки материалов, учитываемых на счете 10 «Материалы».
  При ведении бухгалтерского учета заготовления и приобретения материалов с использованием счетов 15 «Заготовление и приобретение материалов» и 16 «Отклонение в стоимости материалов» по строке 211 «материалы» показывается также сумма отклонений фактической себестоимости приобретенных материалов от их стоимости по учетным ценам.</t>
        </r>
      </text>
    </comment>
    <comment ref="U41" authorId="0">
      <text>
        <r>
          <rPr>
            <sz val="11"/>
            <rFont val="Times New Roman"/>
            <family val="1"/>
          </rPr>
          <t>По строке 212 «животные на выращивании и откорме» показывается стоимость животных на выращивании и откорме, учитываемая на счете 11 «Животные 
на выращивании и откорме».</t>
        </r>
      </text>
    </comment>
    <comment ref="U42" authorId="0">
      <text>
        <r>
          <rPr>
            <sz val="11"/>
            <rFont val="Times New Roman"/>
            <family val="1"/>
          </rPr>
          <t>По строке 213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U43" authorId="0">
      <text>
        <r>
          <rPr>
            <sz val="10.5"/>
            <rFont val="Times New Roman"/>
            <family val="1"/>
          </rPr>
          <t xml:space="preserve">  По строке 214 «готовая продукция и товары»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Если учет товаров ведется по розничным ценам, то показатель строки 214 «готовая продукция и товары» уменьшается на сальдо по счету 42 «Торговая наценка».
  В организациях общественного питания по строке 214 «готовая продукция и товары» показываются остатки сырья и готовой продукции на кухнях и в кладовых.</t>
        </r>
      </text>
    </comment>
    <comment ref="U44" authorId="0">
      <text>
        <r>
          <rPr>
            <sz val="11"/>
            <rFont val="Times New Roman"/>
            <family val="1"/>
          </rPr>
          <t>По строке 215 «товары отгруженные» показываются остатки товаров отгруженных, учитываемых 
на счете 45 «Товары отгруженные».</t>
        </r>
      </text>
    </comment>
    <comment ref="U45" authorId="0">
      <text>
        <r>
          <rPr>
            <sz val="11"/>
            <rFont val="Times New Roman"/>
            <family val="1"/>
          </rPr>
          <t>По строке 216 «прочие запасы» показываются остатки запасов, 
не показанные по строкам 211-215.</t>
        </r>
      </text>
    </comment>
    <comment ref="U46" authorId="0">
      <text>
        <r>
          <rPr>
            <sz val="11"/>
            <rFont val="Times New Roman"/>
            <family val="1"/>
          </rPr>
          <t>По статье «Долгосрочные активы, предназначенные для реализации» (строка 220) показывается стоимость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учитываемая на счете 47 «Долгосрочные активы, предназначенные для реализации».</t>
        </r>
      </text>
    </comment>
    <comment ref="U47" authorId="0">
      <text>
        <r>
          <rPr>
            <sz val="11"/>
            <rFont val="Times New Roman"/>
            <family val="1"/>
          </rPr>
          <t>По статье «Расходы будущих периодов» (строка 230) показываются суммы расходов будущих периодов, учитываемые на счете 97 «Расходы будущих периодов» и подлежащие отнесению на расходы отчетного периода в течение 12 месяцев после отчетной даты.</t>
        </r>
      </text>
    </comment>
    <comment ref="U48" authorId="0">
      <text>
        <r>
          <rPr>
            <sz val="11"/>
            <rFont val="Times New Roman"/>
            <family val="1"/>
          </rPr>
          <t>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учитываемые 
на счете 18 «Налог на добавленную стоимость 
по приобретенным товарам, работам, услугам».</t>
        </r>
      </text>
    </comment>
    <comment ref="U49" authorId="0">
      <text>
        <r>
          <rPr>
            <sz val="11"/>
            <rFont val="Times New Roman"/>
            <family val="1"/>
          </rPr>
          <t>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t>
        </r>
      </text>
    </comment>
    <comment ref="U50" authorId="0">
      <text>
        <r>
          <rPr>
            <sz val="10.5"/>
            <rFont val="Times New Roman"/>
            <family val="1"/>
          </rPr>
          <t>По статье «Краткосрочные финансовые вложения» (строка 260) показываются суммы краткосрочных финансовых вложений, учитываемые на счете 58 «Краткосрочные финансовые вложения», за исключением сумм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t>
        </r>
      </text>
    </comment>
    <comment ref="U51" authorId="0">
      <text>
        <r>
          <rPr>
            <sz val="10.5"/>
            <rFont val="Times New Roman"/>
            <family val="1"/>
          </rPr>
          <t>По статье «Денежные средства и их эквиваленты» (строка 270) показываются остатки денежных средств организации, учитываемых на счетах 50 «Касса», 
51 «Расчетные счета», 52 «Валютные счета», 
55 «Специальные счета в банках», 57 «Денежные 
средства в пути», а также суммы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 (далее - эквиваленты денежных средств), учитываемые на счете 58 «Краткосрочные финансовые вложения».</t>
        </r>
      </text>
    </comment>
    <comment ref="U52" authorId="0">
      <text>
        <r>
          <rPr>
            <sz val="11"/>
            <rFont val="Times New Roman"/>
            <family val="1"/>
          </rPr>
          <t>По статье «Прочие краткосрочные активы» (строка 280) показываются суммы краткосрочных активов, не показанные по строкам 210-270, в том числе учитываемые 
на счете 94 «Недостачи и потери от порчи имущества».</t>
        </r>
      </text>
    </comment>
    <comment ref="V34" authorId="0">
      <text>
        <r>
          <rPr>
            <sz val="11"/>
            <rFont val="Times New Roman"/>
            <family val="1"/>
          </rPr>
          <t>При наличии резервов по сомнительным долгам, учитываемых на счете 63 «Резервы по сомнительным долгам», показатели статьи «Долгосрочная дебиторская задолженность» (строка 170), в связи с которыми созданы указанные резервы по сомнительным долгам, уменьшаются на суммы данных резервов.</t>
        </r>
      </text>
    </comment>
    <comment ref="C37" authorId="0">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налогов по приобретенным товарам, работам, услугам, краткосрочной дебиторской задолженности, краткосрочных финансовых вложений, 
денежных средств и их эквивалентов,
 прочих краткосрочных активов.</t>
        </r>
      </text>
    </comment>
    <comment ref="V49" authorId="0">
      <text>
        <r>
          <rPr>
            <sz val="10.5"/>
            <rFont val="Times New Roman"/>
            <family val="1"/>
          </rPr>
          <t>При наличии резервов по сомнительным долгам, учитываемых на счете 63 «Резервы 
по сомнительным долгам», показатели соответствующих строк статьи «Краткосрочная дебиторская задолженность» (строка 250), 
в связи с которыми созданы резервы 
по сомнительным долгам, уменьшаются 
на суммы данных резервов.</t>
        </r>
      </text>
    </comment>
    <comment ref="V50" authorId="0">
      <text>
        <r>
          <rPr>
            <sz val="10.5"/>
            <rFont val="Times New Roman"/>
            <family val="1"/>
          </rPr>
          <t>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уменьшается на сумму данных резервов.</t>
        </r>
      </text>
    </comment>
    <comment ref="C60" authorId="0">
      <text>
        <r>
          <rPr>
            <sz val="11"/>
            <rFont val="Times New Roman"/>
            <family val="1"/>
          </rPr>
          <t>В разделе III «Собственный капитал» приводится информация о величине собственного капитала организации.</t>
        </r>
      </text>
    </comment>
    <comment ref="U61" authorId="0">
      <text>
        <r>
          <rPr>
            <sz val="11"/>
            <rFont val="Times New Roman"/>
            <family val="1"/>
          </rPr>
          <t>По статье «Уставный капитал» (строка 410) показывается сумма уставного фонда, учитываемая 
на счете 80 «Уставный капитал».</t>
        </r>
      </text>
    </comment>
    <comment ref="U62" authorId="0">
      <text>
        <r>
          <rPr>
            <sz val="11"/>
            <rFont val="Times New Roman"/>
            <family val="1"/>
          </rPr>
          <t>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фонд,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t>
        </r>
      </text>
    </comment>
    <comment ref="U63" authorId="0">
      <text>
        <r>
          <rPr>
            <sz val="10.5"/>
            <rFont val="Times New Roman"/>
            <family val="1"/>
          </rPr>
          <t>По статье «Собственные акции (доли в уставном капитале)» (строка 430) показывается стоимость собственных акций (долей в уставном фонде), выкупленных у акционеров (участников), учитываемая на счете 81 «Собственные акции (доли в уставном капитале)». Показатель этой статьи вычитается при подсчете итога по разделу III «Собственный капитал».</t>
        </r>
      </text>
    </comment>
    <comment ref="U64" authorId="0">
      <text>
        <r>
          <rPr>
            <sz val="11"/>
            <rFont val="Times New Roman"/>
            <family val="1"/>
          </rPr>
          <t>По статье «Резервный капитал» (строка 440) показывается остаток резервного фонда, учитываемого на счете 82 «Резервный капитал».</t>
        </r>
      </text>
    </comment>
    <comment ref="U65" authorId="0">
      <text>
        <r>
          <rPr>
            <sz val="11"/>
            <rFont val="Times New Roman"/>
            <family val="1"/>
          </rPr>
          <t>По статье «Добавочный капитал» (строка 450) показывается остаток добавочного фонда, учитываемого 
на счете 83 «Добавочный капитал».</t>
        </r>
      </text>
    </comment>
    <comment ref="U66" authorId="0">
      <text>
        <r>
          <rPr>
            <sz val="10.5"/>
            <rFont val="Times New Roman"/>
            <family val="1"/>
          </rPr>
          <t>По статье «Нераспределенная прибыль (непокрытый убыток)» (строка 460) показывается сумма нераспределенной прибыли (непокрытого убытка) за предыдущие и отчетный годы, учитываемая по кредиту (дебету) счета 84 «Нераспределенная прибыль (непокрытый убыток)». Сумма непокрытого убытка, показанного по этой статье, вычитается при подсчете итога по разделу III «Собственный капитал».</t>
        </r>
      </text>
    </comment>
    <comment ref="U67" authorId="0">
      <text>
        <r>
          <rPr>
            <sz val="11"/>
            <rFont val="Times New Roman"/>
            <family val="1"/>
          </rPr>
          <t>По статье «Чистая прибыль (убыток) отчетного периода» (строка 470) показывается сумма чистой прибыли (убытка) отчетного периода, учитываемая на счете 99 «Прибыли и убытки». Сумма убытка отчетного периода, показанного по этой статье, вычитается при подсчете итога по разделу III «Собственный капитал». В годовом бухгалтерском балансе статья «Чистая прибыль (убыток) отчетного периода» (строка 470) не заполняется.</t>
        </r>
      </text>
    </comment>
    <comment ref="U68" authorId="0">
      <text>
        <r>
          <rPr>
            <sz val="10.5"/>
            <rFont val="Times New Roman"/>
            <family val="1"/>
          </rPr>
          <t>По статье «Целевое финансирование» (строка 480) показывается остаток целевого финансирования, учитываемого на счете 86 «Целевое финансирование».</t>
        </r>
      </text>
    </comment>
    <comment ref="C70" authorId="0">
      <text>
        <r>
          <rPr>
            <sz val="11"/>
            <rFont val="Times New Roman"/>
            <family val="1"/>
          </rPr>
          <t>В разделе IV «Долгосрочные обязательства» приводится информация о долгосрочных обязательствах организации, погашение которых ожидается более чем через 12 месяцев после отчетной даты.</t>
        </r>
      </text>
    </comment>
    <comment ref="U71" authorId="0">
      <text>
        <r>
          <rPr>
            <sz val="11"/>
            <rFont val="Times New Roman"/>
            <family val="1"/>
          </rPr>
          <t>По статье «Долгосрочные кредиты и займы» (строка 510) показываются обязательства по погашению долгосрочных кредитов и займов (за исключением процентов по ним), учитываемые на счете 67 «Расчеты по долгосрочным кредитам и займам».</t>
        </r>
      </text>
    </comment>
    <comment ref="U72" authorId="0">
      <text>
        <r>
          <rPr>
            <sz val="11"/>
            <rFont val="Times New Roman"/>
            <family val="1"/>
          </rPr>
          <t>По статье «Долгосрочные обязательства по лизинговым платежам» (строка 520) показываются долгосрочные обязательства по лизинговым платежам, учитываемые на счете 76 «Расчеты с разными дебиторами и кредиторами».</t>
        </r>
      </text>
    </comment>
    <comment ref="U73" authorId="0">
      <text>
        <r>
          <rPr>
            <sz val="10.5"/>
            <rFont val="Times New Roman"/>
            <family val="1"/>
          </rPr>
          <t>По статье «Отложенные налоговые обязательства» (строка 530) показывается сальдо по счету 65 «Отложенные налоговые обязательства».</t>
        </r>
      </text>
    </comment>
    <comment ref="U74" authorId="0">
      <text>
        <r>
          <rPr>
            <sz val="11"/>
            <rFont val="Times New Roman"/>
            <family val="1"/>
          </rPr>
          <t>По статье «Доходы будущих периодов» (строка 540) показываются суммы доходов будущих периодов, учитываемые на счете 98 «Доходы будущих периодов» и подлежащие отнесению на доходы отчетного периода более чем через 12 месяцев после отчетной даты.</t>
        </r>
      </text>
    </comment>
    <comment ref="U75" authorId="0">
      <text>
        <r>
          <rPr>
            <sz val="11"/>
            <rFont val="Times New Roman"/>
            <family val="1"/>
          </rPr>
          <t>По статье «Резервы предстоящих платежей» (строка 550) показываются суммы резервов предстоящих платежей, учитываемые на счете 96 «Резервы предстоящих платежей» и подлежащие использованию более чем через 12 месяцев после отчетной даты.</t>
        </r>
      </text>
    </comment>
    <comment ref="U76" authorId="0">
      <text>
        <r>
          <rPr>
            <sz val="10.5"/>
            <rFont val="Times New Roman"/>
            <family val="1"/>
          </rPr>
          <t>По статье «Прочие долгосрочные обязательства» (строка 560) показываются прочие долгосрочные обязательства, учитываемые на счетах учета расчетов, не показанные по строкам 510-550.</t>
        </r>
      </text>
    </comment>
    <comment ref="C78" authorId="0">
      <text>
        <r>
          <rPr>
            <sz val="11"/>
            <rFont val="Times New Roman"/>
            <family val="1"/>
          </rPr>
          <t>В разделе V «Краткосрочные обязательства» приводится информация о краткосрочных обязательствах организации, погашение которых ожидается в течение 12 месяцев после отчетной даты.</t>
        </r>
      </text>
    </comment>
    <comment ref="U79" authorId="0">
      <text>
        <r>
          <rPr>
            <sz val="11"/>
            <rFont val="Times New Roman"/>
            <family val="1"/>
          </rPr>
          <t>По статье «Краткосрочные кредиты и займы» (строка 610) показываются обязательства по погашению краткосрочных кредитов и займов (за исключением процентов по ним), учитываемые на счете 66 «Расчеты по краткосрочным кредитам и займам».</t>
        </r>
      </text>
    </comment>
    <comment ref="U80" authorId="0">
      <text>
        <r>
          <rPr>
            <sz val="11"/>
            <rFont val="Times New Roman"/>
            <family val="1"/>
          </rPr>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краткосрочной кредиторской задолженности, показанной по статье «Краткосрочная кредиторская задолженность» (строка 630).</t>
        </r>
      </text>
    </comment>
    <comment ref="U81" authorId="0">
      <text>
        <r>
          <rPr>
            <sz val="11"/>
            <rFont val="Times New Roman"/>
            <family val="1"/>
          </rPr>
          <t>По статье «Краткосрочная кредиторская задолженность» (строка 630) показывается задолженность другим лицам, погашение которой ожидается в течение 12 месяцев после отчетной даты.</t>
        </r>
      </text>
    </comment>
    <comment ref="U83" authorId="0">
      <text>
        <r>
          <rPr>
            <sz val="11"/>
            <rFont val="Times New Roman"/>
            <family val="1"/>
          </rPr>
          <t>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U84" authorId="0">
      <text>
        <r>
          <rPr>
            <sz val="11"/>
            <rFont val="Times New Roman"/>
            <family val="1"/>
          </rPr>
          <t>По строке 632 «по авансам полученным» показываются суммы полученных от заказчиков, покупателей авансов, предварительной оплаты, учитываемые на счете 62 «Расчеты с покупателями и заказчиками».</t>
        </r>
      </text>
    </comment>
    <comment ref="U85" authorId="0">
      <text>
        <r>
          <rPr>
            <sz val="11"/>
            <rFont val="Times New Roman"/>
            <family val="1"/>
          </rPr>
          <t>По строке 633 «по налогам и сборам» показывается кредиторская задолженность по налогам и сборам, учитываемая на счете 68 «Расчеты по налогам и сборам».</t>
        </r>
      </text>
    </comment>
    <comment ref="U86" authorId="0">
      <text>
        <r>
          <rPr>
            <sz val="11"/>
            <rFont val="Times New Roman"/>
            <family val="1"/>
          </rPr>
          <t>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U87" authorId="0">
      <text>
        <r>
          <rPr>
            <sz val="11"/>
            <rFont val="Times New Roman"/>
            <family val="1"/>
          </rPr>
          <t>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t>
        </r>
      </text>
    </comment>
    <comment ref="U88" authorId="0">
      <text>
        <r>
          <rPr>
            <sz val="11"/>
            <rFont val="Times New Roman"/>
            <family val="1"/>
          </rPr>
          <t>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r>
      </text>
    </comment>
    <comment ref="U89" authorId="0">
      <text>
        <r>
          <rPr>
            <sz val="11"/>
            <rFont val="Times New Roman"/>
            <family val="1"/>
          </rPr>
          <t>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фонде организации, учитываемая на счетах 75 «Расчеты с учредителями», 70 «Расчеты 
с персоналом по оплате труда».</t>
        </r>
      </text>
    </comment>
    <comment ref="U90" authorId="0">
      <text>
        <r>
          <rPr>
            <sz val="11"/>
            <rFont val="Times New Roman"/>
            <family val="1"/>
          </rPr>
          <t>По строке 638 «прочим кредиторам» показывается прочая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не показанная по строкам 631-637, в том числе кредиторская задолженность перед работниками, учитываемая на счетах 71 «Расчеты с подотчетными лицами», 73 «Расчеты с персоналом по прочим операциям», кредиторская задолженность по погашению процентов по кредитам и займам, учитываемая на счетах 66 «Расчеты 
по краткосрочным кредитам и займам», 67 «Расчеты по долгосрочным кредитам и займам».</t>
        </r>
      </text>
    </comment>
    <comment ref="U91" authorId="0">
      <text>
        <r>
          <rPr>
            <sz val="11"/>
            <rFont val="Times New Roman"/>
            <family val="1"/>
          </rPr>
          <t>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U92" authorId="0">
      <text>
        <r>
          <rPr>
            <sz val="11"/>
            <rFont val="Times New Roman"/>
            <family val="1"/>
          </rPr>
          <t>По статье «Доходы будущих периодов» (строка 650) показываются суммы доходов будущих периодов, учитываемые на счете 98 «Доходы будущих периодов» и подлежащие отнесению на доходы отчетного периода в течение 12 месяцев после отчетной даты.</t>
        </r>
      </text>
    </comment>
    <comment ref="U93" authorId="0">
      <text>
        <r>
          <rPr>
            <sz val="11"/>
            <rFont val="Times New Roman"/>
            <family val="1"/>
          </rPr>
          <t>По статье «Резервы предстоящих платежей» (строка 660) показываются суммы резервов предстоящих платежей, учитываемые на счете 96 «Резервы предстоящих платежей» 
и подлежащие использованию в течение 12 месяцев после отчетной даты.</t>
        </r>
      </text>
    </comment>
    <comment ref="U94" authorId="0">
      <text>
        <r>
          <rPr>
            <sz val="11"/>
            <rFont val="Times New Roman"/>
            <family val="1"/>
          </rPr>
          <t>По статье «Прочие краткосрочные обязательства» (строка 670) показываются краткосрочные обязательства организации, не показанные по строкам 610-660.</t>
        </r>
      </text>
    </comment>
    <comment ref="N22" authorId="0">
      <text>
        <r>
          <rPr>
            <sz val="11"/>
            <rFont val="Times New Roman"/>
            <family val="1"/>
          </rPr>
          <t>В графе 4 «На 31 декабря 20__ г.» бухгалтерского баланса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«На ________ 20__ года» предыдущего
года (заключительный баланс), за исключением случаев, установленных законодательством.</t>
        </r>
      </text>
    </comment>
  </commentList>
</comments>
</file>

<file path=xl/comments2.xml><?xml version="1.0" encoding="utf-8"?>
<comments xmlns="http://schemas.openxmlformats.org/spreadsheetml/2006/main">
  <authors>
    <author>bondar </author>
  </authors>
  <commentList>
    <comment ref="V19" authorId="0">
      <text>
        <r>
          <rPr>
            <sz val="11"/>
            <rFont val="Times New Roman"/>
            <family val="1"/>
          </rPr>
          <t>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за вычетом скидок (премий, бонусов), предоставленных покупателю (заказчику) к цене (стоимости), указанной в договоре, стоимости возвращенной продукции, товаров, а также налогов и сборов, исчисляемых из выручки от реализации продукции, товаров, работ, услуг.</t>
        </r>
      </text>
    </comment>
    <comment ref="V20" authorId="0">
      <text>
        <r>
          <rPr>
            <sz val="10.5"/>
            <rFont val="Times New Roman"/>
            <family val="1"/>
          </rPr>
          <t>По статье «Себестоимость реализованной продукции, товаров, работ, услуг» (строка 020) показывается:
  организацией, осуществляющей промышленную и иную производственную деятельность, - себестоимость реализованной продукции, работ, услуг, выручка от реализации которых показана по статье «Выручка от реализации продукции, товаров, работ, услуг» (строка 010), без сумм управленческих расходов и расходов на реализацию;
  организацией, осуществляющей торговую, торгово-производственную деятельность, - стоимость приобретения реализованных товаров (в ценах приобретения или в розничных ценах, за исключением сумм реализованных торговых наценок (скидок, надбавок), налогов, включаемых в цену товаров), выручка от реализации которых показана по статье «Выручка от реализации продукции, товаров, работ, услуг» (строка 010);
  организацией - профессиональным участником рынка ценных бумаг - стоимость приобретения реализованных ценных бумаг, выручка от реализации которых показана по статье «Выручка от реализации продукции, товаров, работ, услуг» (строка 010).</t>
        </r>
      </text>
    </comment>
    <comment ref="V22" authorId="0">
      <text>
        <r>
          <rPr>
            <sz val="10.5"/>
            <rFont val="Times New Roman"/>
            <family val="1"/>
          </rPr>
          <t>По статье «Управленческие расходы» (строка 040) показываются:
  организацией, осуществляющей промышленную 
и иную производственную деятельность, - затраты, учитываемые на счете 26 «Общехозяйственные затраты», а также условно-постоянная часть затрат, учитываемых на счете 25 «Общепроизводственные затраты», списываемые при определении финансовых результатов непосредственно в дебет счета 90 «Доходы и расходы по текущей деятельности»;
  организацией, осуществляющей торговую, 
торгово-производственную деятельность, - расходы, связанные с управлением данной организацией, учитываемые на счете 44 «Расходы на реализацию»;
  организацией - профессиональным участником рынка ценных бумаг - расходы на осуществление 
ее текущей деятельности.</t>
        </r>
      </text>
    </comment>
    <comment ref="V23" authorId="0">
      <text>
        <r>
          <rPr>
            <sz val="10.5"/>
            <rFont val="Times New Roman"/>
            <family val="1"/>
          </rPr>
          <t>По статье «Расходы на реализацию» (строка 050) показываются:
  организацией, осуществляющей промышленную и иную производственную деятельность, - расходы на реализацию, учитываемые на счете 44 «Расходы на реализацию» и относящиеся к реализованной продукции, выполненным работам, оказанным услугам;
  организацией, осуществляющей торговую, торгово-производственную деятельность, - расходы на реализацию, учитываемые на счете 44 «Расходы на реализацию» (за вычетом расходов, связанных с управлением данной организацией) и относящиеся к реализованным товарам.</t>
        </r>
      </text>
    </comment>
    <comment ref="V51" authorId="0">
      <text>
        <r>
          <rPr>
            <sz val="11"/>
            <rFont val="Times New Roman"/>
            <family val="1"/>
          </rPr>
          <t>По статье «Изменение отложенных налоговых активов» (строка 180)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V52" authorId="0">
      <text>
        <r>
          <rPr>
            <sz val="11"/>
            <rFont val="Times New Roman"/>
            <family val="1"/>
          </rPr>
          <t>По статье «Изменение отложенных налоговых обязательств» (строка 190)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V53" authorId="0">
      <text>
        <r>
          <rPr>
            <sz val="11"/>
            <rFont val="Times New Roman"/>
            <family val="1"/>
          </rPr>
          <t>По статье «Прочие налоги и сборы, исчисляемые из прибыли (дохода)» (строка 200) показывается сумма налогов (кроме налога на прибыль) и сборов, исчисляемых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J18" authorId="0">
      <text>
        <r>
          <rPr>
            <sz val="11"/>
            <rFont val="Times New Roman"/>
            <family val="1"/>
          </rPr>
          <t>В графе 3 «За ________ 20__ года» показываются данные за отчетный период, 
в графе 4 «За ________ 20__ года» - данные за период предыдущего года, аналогичный отчетному периоду.</t>
        </r>
      </text>
    </comment>
    <comment ref="V25" authorId="0">
      <text>
        <r>
          <rPr>
            <sz val="10.5"/>
            <rFont val="Times New Roman"/>
            <family val="1"/>
          </rPr>
          <t>По статье «Прочие доходы по текущей деятельности» (строка 070) показываются прочие доходы по текущей деятельности, учитываемые на счете 90 «Доходы и расходы по текущей деятельности», за вычетом налогов и сборов, исчисляемых от прочих доходов по текущей деятельности.</t>
        </r>
      </text>
    </comment>
    <comment ref="V26" authorId="0">
      <text>
        <r>
          <rPr>
            <sz val="10.5"/>
            <rFont val="Times New Roman"/>
            <family val="1"/>
          </rPr>
          <t>По статье «Прочие расходы по текущей деятельности» (строка 080) показываются прочие расходы по текущей деятельности, учитываемые на счете 90 «Доходы и расходы по текущей деятельности».</t>
        </r>
      </text>
    </comment>
    <comment ref="V28" authorId="0">
      <text>
        <r>
          <rPr>
            <sz val="10.5"/>
            <rFont val="Times New Roman"/>
            <family val="1"/>
          </rPr>
          <t>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в том числе доходы от выбытия основных средств, нематериальных активов и других долгосрочных активов (строка 101), доходы от участия в уставном капитале других организаций (строка 102), проценты, причитающиеся к получению (строка 103), прочие доходы по инвестиционной деятельности 
(строка 104), за вычетом налогов и сборов, исчисляемых от доходов по инвестиционной деятельности.</t>
        </r>
      </text>
    </comment>
    <comment ref="V34" authorId="0">
      <text>
        <r>
          <rPr>
            <sz val="10.5"/>
            <rFont val="Times New Roman"/>
            <family val="1"/>
          </rPr>
          <t>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в том числе расходы от выбытия основных средств, нематериальных активов и других долгосрочных активов (строка 111), прочие расходы 
по инвестиционной деятельности (строка 112).</t>
        </r>
      </text>
    </comment>
    <comment ref="V38" authorId="0">
      <text>
        <r>
          <rPr>
            <sz val="10.5"/>
            <rFont val="Times New Roman"/>
            <family val="1"/>
          </rPr>
          <t>По статье «Доходы по финансовой деятельности» (строка 120) показываются доходы по финансовой деятельности организации, учитываемые по кредиту счета 91 «Прочие доходы и расходы», в том числе курсовые разницы, возникающие от пересчета активов и обязательств, выраженных в иностранной валюте (строка 121), прочие доходы по финансовой деятельности (строка 122), за вычетом налогов и сборов, исчисляемых от доходов по финансовой деятельности.</t>
        </r>
      </text>
    </comment>
    <comment ref="V42" authorId="0">
      <text>
        <r>
          <rPr>
            <sz val="10.5"/>
            <rFont val="Times New Roman"/>
            <family val="1"/>
          </rPr>
          <t>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в том числе проценты, подлежащие к уплате за пользование организацией кредитами, займами (строка 131), курсовые разницы, возникающие от пересчета активов и обязательств, выраженных в иностранной валюте (строка 132), прочие расходы по финансовой деятельности (строка 133).</t>
        </r>
      </text>
    </comment>
    <comment ref="V47" authorId="0">
      <text>
        <r>
          <rPr>
            <sz val="10.5"/>
            <rFont val="Times New Roman"/>
            <family val="1"/>
          </rPr>
          <t>По статье «Иные доходы и расходы» (строка 140) показываются иные доходы организации, учитываемые по кредиту счета 91 «Прочие доходы и расходы», не показанные по статьям «Доходы по инвестиционной деятельности» (строка 100), «Доходы по финансовой деятельности» (строка 120), за вычетом иных расходов, учитываемых по дебету счета 91 «Прочие доходы и расходы», не показанных по статьям «Расходы по инвестиционной деятельности» (строка 110), «Расходы по финансовой деятельности» (строка 130).</t>
        </r>
      </text>
    </comment>
    <comment ref="V50" authorId="0">
      <text>
        <r>
          <rPr>
            <sz val="10.5"/>
            <rFont val="Times New Roman"/>
            <family val="1"/>
          </rPr>
          <t>По статье «Налог на прибыль» (строка 170) показывается сумма налога на прибыль, исчисляемого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V55" authorId="0">
      <text>
        <r>
          <rPr>
            <sz val="10.5"/>
            <rFont val="Times New Roman"/>
            <family val="1"/>
          </rPr>
          <t>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проводимой в соответствии с законодательством, учитываемая на счете 83 «Добавочный капитал».</t>
        </r>
      </text>
    </comment>
    <comment ref="V58" authorId="0">
      <text>
        <r>
          <rPr>
            <sz val="10.5"/>
            <rFont val="Times New Roman"/>
            <family val="1"/>
          </rPr>
          <t>По статье «Базовая прибыль (убыток) на акцию» (строка 250) показывается сумма базовой прибыли (убытка) 
на акцию, рассчитанная в соответствии с законодательством.</t>
        </r>
      </text>
    </comment>
    <comment ref="V59" authorId="0">
      <text>
        <r>
          <rPr>
            <sz val="10.5"/>
            <rFont val="Times New Roman"/>
            <family val="1"/>
          </rPr>
          <t>По статье «Разводненная прибыль (убыток) на акцию» (строка 260) показывается сумма разводненной прибыли (убытка) на акцию, рассчитанная в соответствии 
с законодательством.</t>
        </r>
      </text>
    </comment>
    <comment ref="V56" authorId="0">
      <text>
        <r>
          <rPr>
            <sz val="10.5"/>
            <rFont val="Times New Roman"/>
            <family val="1"/>
          </rPr>
          <t>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показанного по статье «Результат от переоценки долгосрочных активов, не включаемый 
в чистую прибыль (убыток)» (строка 220).</t>
        </r>
      </text>
    </comment>
  </commentList>
</comments>
</file>

<file path=xl/comments3.xml><?xml version="1.0" encoding="utf-8"?>
<comments xmlns="http://schemas.openxmlformats.org/spreadsheetml/2006/main">
  <authors>
    <author>bondar </author>
  </authors>
  <commentList>
    <comment ref="C17" authorId="0">
      <text>
        <r>
          <rPr>
            <sz val="11"/>
            <rFont val="Times New Roman"/>
            <family val="1"/>
          </rPr>
          <t>По строке 010 «Остаток на 31.12.20__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r>
      </text>
    </comment>
    <comment ref="C18" authorId="0">
      <text>
        <r>
          <rPr>
            <sz val="11"/>
            <rFont val="Times New Roman"/>
            <family val="1"/>
          </rPr>
          <t>По строке 020 «Корректировки в связи с изменением учетной политики»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t>
        </r>
      </text>
    </comment>
    <comment ref="C19" authorId="0">
      <text>
        <r>
          <rPr>
            <sz val="11"/>
            <rFont val="Times New Roman"/>
            <family val="1"/>
          </rPr>
          <t>По строке 030 «Корректировки в связи с исправлением ошибок» показываются изменения величины собственного капитала организации в целом и по каждой статье в отдельности в 
связи с исправлением ошибок.</t>
        </r>
      </text>
    </comment>
    <comment ref="C20" authorId="0">
      <text>
        <r>
          <rPr>
            <sz val="11"/>
            <rFont val="Times New Roman"/>
            <family val="1"/>
          </rPr>
          <t>По строке 040 «Скорректированный остаток на 31.12.20__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внесением изменений в учетную политику и исправлением ошибок.</t>
        </r>
      </text>
    </comment>
    <comment ref="C21" authorId="0">
      <text>
        <r>
          <rPr>
            <sz val="11"/>
            <rFont val="Times New Roman"/>
            <family val="1"/>
          </rPr>
          <t>По строке 050 «Увеличение собственного капитала - всего» показываются за период предыдущего года, аналогичный отчетному периоду, суммы увеличения собственного капитала организации в целом и по каждой статье в отдельности: чистая прибыль (строка 051), переоценка долгосрочных активов (строка 052), доходы от прочих операций, не включаемые в чистую прибыль (убыток) (строка 053), выпуск дополнительных акций (строка 054), увеличение номинальной стоимости акций (строка 055), вклады собственника имущества (учредителей, участников) (строка 056), реорганизация (строка 057) и другие (показываются в свободных строках).</t>
        </r>
      </text>
    </comment>
    <comment ref="C33" authorId="0">
      <text>
        <r>
          <rPr>
            <sz val="10.5"/>
            <rFont val="Times New Roman"/>
            <family val="1"/>
          </rPr>
          <t>По строке 060 «Уменьшение собственного капитала - всего» показываются за период предыдущего года, аналогичный отчетному периоду, суммы уменьшения собственного капитала организации в целом и по каждой статье в отдельности: убыток (строка 061), переоценка долгосрочных активов (строка 062), расходы от прочих операций, не включаемые в чистую прибыль (убыток) (строка 063), уменьшение номинальной стоимости акций (строка 064), выкуп акций (долей в уставном капитале) (строка 065), дивиденды и другие доходы от участия в уставном капитале организации (строка 066), реорганизация (строка 067) и другие (показываются в свободных строках).</t>
        </r>
      </text>
    </comment>
    <comment ref="C44" authorId="0">
      <text>
        <r>
          <rPr>
            <sz val="11"/>
            <rFont val="Times New Roman"/>
            <family val="1"/>
          </rPr>
          <t>По строке 070 «Изменение уставного капитала» показываются суммы изменения уставного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C45" authorId="0">
      <text>
        <r>
          <rPr>
            <sz val="11"/>
            <rFont val="Times New Roman"/>
            <family val="1"/>
          </rPr>
          <t>По строке 080 «Изменение резервного капитала» показываются суммы изменения резервного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C46" authorId="0">
      <text>
        <r>
          <rPr>
            <sz val="11"/>
            <rFont val="Times New Roman"/>
            <family val="1"/>
          </rPr>
          <t>По строке 090 «Изменение добавочного капитала» показываются суммы изменения добавочного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C47" authorId="0">
      <text>
        <r>
          <rPr>
            <sz val="11"/>
            <rFont val="Times New Roman"/>
            <family val="1"/>
          </rPr>
          <t>По строке 100 «Остаток на ________ 20__ года»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периода предыдущего года, аналогичного отчетному периоду.</t>
        </r>
      </text>
    </comment>
    <comment ref="C48" authorId="0">
      <text>
        <r>
          <rPr>
            <sz val="11"/>
            <rFont val="Times New Roman"/>
            <family val="1"/>
          </rPr>
          <t>По строке 110 «Остаток на 31.12.20__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предыдущего года.</t>
        </r>
      </text>
    </comment>
    <comment ref="C49" authorId="0">
      <text>
        <r>
          <rPr>
            <sz val="11"/>
            <rFont val="Times New Roman"/>
            <family val="1"/>
          </rPr>
          <t>По строкам 120-190 показываются данные за отчетный период, аналогичные данным, показанным по строкам 020-090 отчета об изменении капитала за период предыдущего года, аналогичный отчетному периоду.</t>
        </r>
      </text>
    </comment>
    <comment ref="C78" authorId="0">
      <text>
        <r>
          <rPr>
            <sz val="11"/>
            <rFont val="Times New Roman"/>
            <family val="1"/>
          </rPr>
          <t>По строке 200 «Остаток на ________ 20__ года»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r>
      </text>
    </comment>
  </commentList>
</comments>
</file>

<file path=xl/comments4.xml><?xml version="1.0" encoding="utf-8"?>
<comments xmlns="http://schemas.openxmlformats.org/spreadsheetml/2006/main">
  <authors>
    <author>bondar </author>
  </authors>
  <commentList>
    <comment ref="F5" authorId="0">
      <text>
        <r>
          <rPr>
            <sz val="10.5"/>
            <rFont val="Times New Roman"/>
            <family val="1"/>
          </rPr>
          <t xml:space="preserve">  Отчет о движении денежных средств составляется в белорусских рублях на основании информации о наличии и движении денежных средств организации, обобщаемой на счетах 50 «Касса», 51 «Расчетные счета», 
52 «Валютные счета», 55 «Специальные счета в банках», 57 «Денежные средства в пути», а также эквивалентов денежных средств, обобщаемой 
на счете 58 «Краткосрочные финансовые вложения». При этом обороты между указанными счетами в отчете о движении денежных средств не показываются.
  В отчете о движении денежных средств показывается также направление другим лицам кредитов и займов, предоставленных организации, не учитываемых на счетах 50 «Касса», 51 «Расчетные счета», 52 «Валютные счета», 55 «Специальные счета в банках», 57 «Денежные средства в пути».
  Данные о наличии и движении денежных средств в иностранной валюте формируются по каждому ее виду, а затем пересчитываются по официальному курсу Национального банка Республики Беларусь соответствующей иностранной валюты к белорусскому рублю на дату совершения хозяйственной операции. Полученные данные по отдельным расчетам суммируются при заполнении соответствующих показателей отчета о движении денежных средств.</t>
        </r>
      </text>
    </comment>
    <comment ref="J19" authorId="0">
      <text>
        <r>
          <rPr>
            <sz val="10.5"/>
            <rFont val="Times New Roman"/>
            <family val="1"/>
          </rPr>
          <t>В графе 3 «За ________ 20__ года» показываются данные за отчетный период, 
в графе 4 «За ________ 20__ года» - данные 
за период предыдущего года, аналогичный отчетному периоду.</t>
        </r>
      </text>
    </comment>
    <comment ref="C20" authorId="0">
      <text>
        <r>
          <rPr>
            <sz val="10.5"/>
            <rFont val="Times New Roman"/>
            <family val="1"/>
          </rPr>
          <t>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t>
        </r>
      </text>
    </comment>
    <comment ref="C21" authorId="0">
      <text>
        <r>
          <rPr>
            <sz val="10.5"/>
            <rFont val="Times New Roman"/>
            <family val="1"/>
          </rPr>
          <t>По статье «Поступило денежных средств - всего»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t>
        </r>
      </text>
    </comment>
    <comment ref="C23" authorId="0">
      <text>
        <r>
          <rPr>
            <sz val="10.5"/>
            <rFont val="Times New Roman"/>
            <family val="1"/>
          </rPr>
          <t>По строке 021 «от покупателей продукции, товаров, заказчиков работ, услуг»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C29" authorId="0">
      <text>
        <r>
          <rPr>
            <sz val="10.5"/>
            <rFont val="Times New Roman"/>
            <family val="1"/>
          </rPr>
          <t>По строке 031 «на приобретение запасов, работ, услуг»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t>
        </r>
      </text>
    </comment>
    <comment ref="C24" authorId="0">
      <text>
        <r>
          <rPr>
            <sz val="10.5"/>
            <rFont val="Times New Roman"/>
            <family val="1"/>
          </rPr>
          <t>По строке 022 «от покупателей материалов и других запасов»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t>
        </r>
      </text>
    </comment>
    <comment ref="C25" authorId="0">
      <text>
        <r>
          <rPr>
            <sz val="10.5"/>
            <rFont val="Times New Roman"/>
            <family val="1"/>
          </rPr>
          <t>По строке 023 «роялти» показываются суммы денежных средств, полученные по лицензионным договорам.</t>
        </r>
      </text>
    </comment>
    <comment ref="C26" authorId="0">
      <text>
        <r>
          <rPr>
            <sz val="10.5"/>
            <rFont val="Times New Roman"/>
            <family val="1"/>
          </rPr>
          <t>По строке 024 «прочие поступления» показываются суммы денежных средств, полученные по текущей деятельности, 
не показанные по строкам 021-023.</t>
        </r>
      </text>
    </comment>
    <comment ref="C27" authorId="0">
      <text>
        <r>
          <rPr>
            <sz val="10.5"/>
            <rFont val="Times New Roman"/>
            <family val="1"/>
          </rPr>
          <t>По статье «Направлено денежных средств - всего» (строка 030) приводится информация о направлениях использования денежных средств организации по текущей деятельности за отчетный период и период предыдущего года, аналогичный отчетному периоду.</t>
        </r>
      </text>
    </comment>
    <comment ref="C30" authorId="0">
      <text>
        <r>
          <rPr>
            <sz val="10.5"/>
            <rFont val="Times New Roman"/>
            <family val="1"/>
          </rPr>
          <t>По строке 032 «на оплату труда» показываются суммы денежных средств, направленные на оплату труда работников.</t>
        </r>
      </text>
    </comment>
    <comment ref="C31" authorId="0">
      <text>
        <r>
          <rPr>
            <sz val="10.5"/>
            <rFont val="Times New Roman"/>
            <family val="1"/>
          </rPr>
          <t>По строке 033 «на уплату налогов и сборов» показываются суммы денежных средств, направленные на уплату налогов и сборов.</t>
        </r>
      </text>
    </comment>
    <comment ref="C32" authorId="0">
      <text>
        <r>
          <rPr>
            <sz val="10.5"/>
            <rFont val="Times New Roman"/>
            <family val="1"/>
          </rPr>
          <t>По строке 034 «на прочие выплаты» показываются выплаты денежных средств по текущей деятельности, 
не показанные по строкам 031-033.</t>
        </r>
      </text>
    </comment>
    <comment ref="C35" authorId="0">
      <text>
        <r>
          <rPr>
            <sz val="10.5"/>
            <rFont val="Times New Roman"/>
            <family val="1"/>
          </rPr>
          <t>По статье «Поступило денежных средств - всего»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r>
      </text>
    </comment>
    <comment ref="C37" authorId="0">
      <text>
        <r>
          <rPr>
            <sz val="10.5"/>
            <rFont val="Times New Roman"/>
            <family val="1"/>
          </rPr>
          <t>По строке 051 «от покупателей основных средств, нематериальных активов и других долгосрочных активов»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t>
        </r>
      </text>
    </comment>
    <comment ref="C38" authorId="0">
      <text>
        <r>
          <rPr>
            <sz val="10.5"/>
            <rFont val="Times New Roman"/>
            <family val="1"/>
          </rPr>
          <t>По строке 052 «возврат предоставленных займов» показываются суммы денежных средств, полученные в погашение займов, предоставленных организацией.</t>
        </r>
      </text>
    </comment>
    <comment ref="C39" authorId="0">
      <text>
        <r>
          <rPr>
            <sz val="10.5"/>
            <rFont val="Times New Roman"/>
            <family val="1"/>
          </rPr>
          <t>По строке 053 «доходы от участия в уставном капитале других организаций» показываются суммы денежных средств, полученные организацией в виде дивидендов и других доходов от участия в уставном фонде других организаций.</t>
        </r>
      </text>
    </comment>
    <comment ref="C40" authorId="0">
      <text>
        <r>
          <rPr>
            <sz val="10.5"/>
            <rFont val="Times New Roman"/>
            <family val="1"/>
          </rPr>
          <t>По строке 054 «проценты» показываются суммы денежных средств, полученные организацией в виде процентов.</t>
        </r>
      </text>
    </comment>
    <comment ref="C41" authorId="0">
      <text>
        <r>
          <rPr>
            <sz val="10.5"/>
            <rFont val="Times New Roman"/>
            <family val="1"/>
          </rPr>
          <t>По строке 055 «прочие поступления» показываются суммы денежных средств, полученные по инвестиционной деятельности, не показанные по строкам 051-054.</t>
        </r>
      </text>
    </comment>
    <comment ref="C42" authorId="0">
      <text>
        <r>
          <rPr>
            <sz val="10.5"/>
            <rFont val="Times New Roman"/>
            <family val="1"/>
          </rPr>
          <t>По статье «Направлено денежных средств - всего» (строка 060) приводится информация о направлениях использования денежных средств организации по инвестиционной деятельности за отчетный период и период предыдущего года, аналогичный отчетному периоду.</t>
        </r>
      </text>
    </comment>
    <comment ref="C44" authorId="0">
      <text>
        <r>
          <rPr>
            <sz val="10.5"/>
            <rFont val="Times New Roman"/>
            <family val="1"/>
          </rPr>
          <t>По строке 061 «на приобретение и создание основных средств, нематериальных активов и других долгосрочных активов»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C45" authorId="0">
      <text>
        <r>
          <rPr>
            <sz val="10.5"/>
            <rFont val="Times New Roman"/>
            <family val="1"/>
          </rPr>
          <t>По строке 062 «на предоставление займов» показываются суммы денежных средств, направленные на предоставление организацией займов другим лицам.</t>
        </r>
      </text>
    </comment>
    <comment ref="C46" authorId="0">
      <text>
        <r>
          <rPr>
            <sz val="10.5"/>
            <rFont val="Times New Roman"/>
            <family val="1"/>
          </rPr>
          <t>По строке 063 «на вклады в уставный капитал других организаций» показываются суммы денежных средств, направленные в уставные фонды других организаций.</t>
        </r>
      </text>
    </comment>
    <comment ref="C47" authorId="0">
      <text>
        <r>
          <rPr>
            <sz val="10.5"/>
            <rFont val="Times New Roman"/>
            <family val="1"/>
          </rPr>
          <t>По строке 064 «прочие выплаты» показываются выплаты денежных средств по инвестиционной деятельности, не показанные по строкам 061-063.</t>
        </r>
      </text>
    </comment>
    <comment ref="C34" authorId="0">
      <text>
        <r>
          <rPr>
            <sz val="10.5"/>
            <rFont val="Times New Roman"/>
            <family val="1"/>
          </rPr>
          <t>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t>
        </r>
      </text>
    </comment>
    <comment ref="C49" authorId="0">
      <text>
        <r>
          <rPr>
            <sz val="10.5"/>
            <rFont val="Times New Roman"/>
            <family val="1"/>
          </rPr>
          <t>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t>
        </r>
      </text>
    </comment>
    <comment ref="C50" authorId="0">
      <text>
        <r>
          <rPr>
            <sz val="10.5"/>
            <rFont val="Times New Roman"/>
            <family val="1"/>
          </rPr>
          <t>По статье «Поступило денежных средств - всего»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r>
      </text>
    </comment>
    <comment ref="C52" authorId="0">
      <text>
        <r>
          <rPr>
            <sz val="10.5"/>
            <rFont val="Times New Roman"/>
            <family val="1"/>
          </rPr>
          <t>По строке 081 «кредиты и займы» показываются суммы денежных средств, полученные в виде кредитов и займов.</t>
        </r>
      </text>
    </comment>
    <comment ref="C53" authorId="0">
      <text>
        <r>
          <rPr>
            <sz val="10.5"/>
            <rFont val="Times New Roman"/>
            <family val="1"/>
          </rPr>
          <t>По строке 082 «от выпуска акций» показываются суммы денежных средств, полученные от выпуска акций.</t>
        </r>
      </text>
    </comment>
    <comment ref="C54" authorId="0">
      <text>
        <r>
          <rPr>
            <sz val="10.5"/>
            <rFont val="Times New Roman"/>
            <family val="1"/>
          </rPr>
          <t>По строке 083 «вклады собственника имущества (учредителей, участников)» показываются суммы денежных средств, полученные от собственника имущества (учредителей, участников).</t>
        </r>
      </text>
    </comment>
    <comment ref="C55" authorId="0">
      <text>
        <r>
          <rPr>
            <sz val="10.5"/>
            <rFont val="Times New Roman"/>
            <family val="1"/>
          </rPr>
          <t>По строке 084 «прочие поступления» показываются суммы денежных средств, полученные по финансовой деятельности, не показанные по строкам 081-083.</t>
        </r>
      </text>
    </comment>
    <comment ref="C56" authorId="0">
      <text>
        <r>
          <rPr>
            <sz val="10.5"/>
            <rFont val="Times New Roman"/>
            <family val="1"/>
          </rPr>
          <t>По статье «Направлено денежных средств - всего» (строка 090) приводится информация о направлениях использования денежных средств организации по финансовой деятельности за отчетный период и период предыдущего года, аналогичный отчетному периоду.</t>
        </r>
      </text>
    </comment>
    <comment ref="C58" authorId="0">
      <text>
        <r>
          <rPr>
            <sz val="10.5"/>
            <rFont val="Times New Roman"/>
            <family val="1"/>
          </rPr>
          <t>По строке 091 «на погашение кредитов и займов» показываются суммы денежных средств, направленные 
на погашение кредитов и займов.</t>
        </r>
      </text>
    </comment>
    <comment ref="C59" authorId="0">
      <text>
        <r>
          <rPr>
            <sz val="10.5"/>
            <rFont val="Times New Roman"/>
            <family val="1"/>
          </rPr>
          <t>По строке 092 «на выплаты дивидендов и других доходов от участия в уставном капитале организации» показываются суммы денежных средств, направленные организацией собственнику имущества (учредителям, участникам) на выплаты дивидендов и других доходов от участия в уставном фонде организации.</t>
        </r>
      </text>
    </comment>
    <comment ref="C60" authorId="0">
      <text>
        <r>
          <rPr>
            <sz val="10.5"/>
            <rFont val="Times New Roman"/>
            <family val="1"/>
          </rPr>
          <t>По строке 093 «на выплаты процентов» показываются суммы денежных средств, направленные на выплаты процентов 
по кредитам, займам, предоставленным организации (за исключением процентов 
по кредитам, займам, которые относятся 
на стоимость долгосрочных активов 
в соответствии с законодательством).</t>
        </r>
      </text>
    </comment>
    <comment ref="C61" authorId="0">
      <text>
        <r>
          <rPr>
            <sz val="10.5"/>
            <rFont val="Times New Roman"/>
            <family val="1"/>
          </rPr>
          <t>По строке 094 «на лизинговые платежи» 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t>
        </r>
      </text>
    </comment>
    <comment ref="C62" authorId="0">
      <text>
        <r>
          <rPr>
            <sz val="10.5"/>
            <rFont val="Times New Roman"/>
            <family val="1"/>
          </rPr>
          <t>По строке 095 «прочие выплаты» показываются выплаты денежных средств по финансовой деятельности, не показанные по строкам 091-094.</t>
        </r>
      </text>
    </comment>
    <comment ref="C65" authorId="0">
      <text>
        <r>
          <rPr>
            <sz val="10.5"/>
            <rFont val="Times New Roman"/>
            <family val="1"/>
          </rPr>
          <t>По статье «Остаток денежных средств и их эквивалентов на 31.12.20__ г.» (строка 120) показываются остатки денежных средств и эквивалентов денежных средств на конец предыдущего года и на конец года, предшествующего предыдущему году.</t>
        </r>
      </text>
    </comment>
    <comment ref="C66" authorId="0">
      <text>
        <r>
          <rPr>
            <sz val="10.5"/>
            <rFont val="Times New Roman"/>
            <family val="1"/>
          </rPr>
          <t>По статье «Остаток денежных средств и их эквивалентов на конец отчетного периода» (строка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r>
      </text>
    </comment>
    <comment ref="C67" authorId="0">
      <text>
        <r>
          <rPr>
            <sz val="10.5"/>
            <rFont val="Times New Roman"/>
            <family val="1"/>
          </rPr>
          <t>По статье «Влияние изменений курса иностранной валюты по отношению к белорусскому рублю» 
(строка 140) показывается сумма влияния 
изменений курса иностранной валюты по
отношению к белорусскому рублю 
на изменение денежных средств.</t>
        </r>
      </text>
    </comment>
  </commentList>
</comments>
</file>

<file path=xl/sharedStrings.xml><?xml version="1.0" encoding="utf-8"?>
<sst xmlns="http://schemas.openxmlformats.org/spreadsheetml/2006/main" count="473" uniqueCount="298">
  <si>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</si>
  <si>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</si>
  <si>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</si>
  <si>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</si>
  <si>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</si>
  <si>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</si>
  <si>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</si>
  <si>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</si>
  <si>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</si>
  <si>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</si>
  <si>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</si>
  <si>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</si>
  <si>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</si>
  <si>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</si>
  <si>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</si>
  <si>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</si>
  <si>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</si>
  <si>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</si>
  <si>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</si>
  <si>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</si>
  <si>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</si>
  <si>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</si>
  <si>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</si>
  <si>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</si>
  <si>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</si>
  <si>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</si>
  <si>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</si>
  <si>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</si>
  <si>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</si>
  <si>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</si>
  <si>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</si>
  <si>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</si>
  <si>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</si>
  <si>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</si>
  <si>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</si>
  <si>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</si>
  <si>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</si>
  <si>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</si>
  <si>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</si>
  <si>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</si>
  <si>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</si>
  <si>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</si>
  <si>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</si>
  <si>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</si>
  <si>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</si>
  <si>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</si>
  <si>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</si>
  <si>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</si>
  <si>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</si>
  <si>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</si>
  <si>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</si>
  <si>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</si>
  <si>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</si>
  <si>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</si>
  <si>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</si>
  <si>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</si>
  <si>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</si>
  <si>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</si>
  <si>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</si>
  <si>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</si>
  <si>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(инициалы, фамилия)</t>
  </si>
  <si>
    <t>Приложение 1
к постановлению 
Министерства финансов 
Республики Беларусь
31.10.2011 № 111</t>
  </si>
  <si>
    <t>На</t>
  </si>
  <si>
    <t>Руководитель</t>
  </si>
  <si>
    <t xml:space="preserve">Главный бухгалтер </t>
  </si>
  <si>
    <t>(подпись)</t>
  </si>
  <si>
    <t>           </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</si>
  <si>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</si>
  <si>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</si>
  <si>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</si>
  <si>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</si>
  <si>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</si>
  <si>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</si>
  <si>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</si>
  <si>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</si>
  <si>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</si>
  <si>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</si>
  <si>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</si>
  <si>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</si>
  <si>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</si>
  <si>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</si>
  <si>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</si>
  <si>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</si>
  <si>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</si>
  <si>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</si>
  <si>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</si>
  <si>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Приложение 2
к постановлению 
Министерства финансов 
Республики Беларусь
31.10.2011 № 111</t>
  </si>
  <si>
    <t>ОТЧЕТ
о прибылях и убытках</t>
  </si>
  <si>
    <t>за</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</si>
  <si>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</si>
  <si>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</si>
  <si>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</si>
  <si>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</si>
  <si>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</si>
  <si>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</si>
  <si>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Валовая прибыль (010-020)</t>
  </si>
  <si>
    <t>030</t>
  </si>
  <si>
    <t>Управленческие расходы</t>
  </si>
  <si>
    <t>040</t>
  </si>
  <si>
    <t>Расходы на реализацию</t>
  </si>
  <si>
    <t>050</t>
  </si>
  <si>
    <t>Прибыль (убыток) от реализации продукции, товаров, работ, услуг (030-040-050)</t>
  </si>
  <si>
    <t>060</t>
  </si>
  <si>
    <t>Прочие доходы по текущей деятельности</t>
  </si>
  <si>
    <t>070</t>
  </si>
  <si>
    <t>Прочие расходы по текущей деятельности</t>
  </si>
  <si>
    <t>080</t>
  </si>
  <si>
    <t>Прибыль (убыток) от текущей деятельности 
(±060+070-080)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</si>
  <si>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</si>
  <si>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</si>
  <si>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</si>
  <si>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доходы от участия в уставном капитале других 
    организаций</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</si>
  <si>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</si>
  <si>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</si>
  <si>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</si>
  <si>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</si>
  <si>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</si>
  <si>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</si>
  <si>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</si>
  <si>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</si>
  <si>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</si>
  <si>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</si>
  <si>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</si>
  <si>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Иные доходы и расходы</t>
  </si>
  <si>
    <t>Прибыль (убыток) от инвестиционной, финансовой 
и иной деятельности (100-110+120-130±140)</t>
  </si>
  <si>
    <t>Прибыль (убыток) до налогообложения (±090±150)</t>
  </si>
  <si>
    <t>Налог на прибыль</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</si>
  <si>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</si>
  <si>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</si>
  <si>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</si>
  <si>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Чистая прибыль (убыток) (±160-170±180±190-200)</t>
  </si>
  <si>
    <t>Результат от переоценки долгосрочных активов, 
не включаемый в чистую прибыль (убыток)</t>
  </si>
  <si>
    <t>Совокупная прибыль (убыток) (±210±220±230)</t>
  </si>
  <si>
    <t>Базовая прибыль (убыток) на акцию</t>
  </si>
  <si>
    <t>Разводненная прибыль (убыток) на акцию</t>
  </si>
  <si>
    <t>На </t>
  </si>
  <si>
    <t>-</t>
  </si>
  <si>
    <t>01 ,02</t>
  </si>
  <si>
    <t>04, 05</t>
  </si>
  <si>
    <t>03, 02</t>
  </si>
  <si>
    <t>08, 07</t>
  </si>
  <si>
    <t>06</t>
  </si>
  <si>
    <t>09</t>
  </si>
  <si>
    <t>60, 62, 76</t>
  </si>
  <si>
    <t>63</t>
  </si>
  <si>
    <t>97</t>
  </si>
  <si>
    <t>10, 15, 16</t>
  </si>
  <si>
    <t>11</t>
  </si>
  <si>
    <t>20, 21, 23, 29</t>
  </si>
  <si>
    <t>42</t>
  </si>
  <si>
    <t>43, 41, 44</t>
  </si>
  <si>
    <t>45</t>
  </si>
  <si>
    <t>47</t>
  </si>
  <si>
    <t>18</t>
  </si>
  <si>
    <t>58</t>
  </si>
  <si>
    <t>59</t>
  </si>
  <si>
    <t>50, 51, 52, 55, 57, 58</t>
  </si>
  <si>
    <t>94</t>
  </si>
  <si>
    <t>80</t>
  </si>
  <si>
    <t>75 (75-1)</t>
  </si>
  <si>
    <t>81</t>
  </si>
  <si>
    <t>82</t>
  </si>
  <si>
    <t>83</t>
  </si>
  <si>
    <t>84</t>
  </si>
  <si>
    <t>99</t>
  </si>
  <si>
    <t>86</t>
  </si>
  <si>
    <t>67</t>
  </si>
  <si>
    <t>76</t>
  </si>
  <si>
    <t>65</t>
  </si>
  <si>
    <t>98</t>
  </si>
  <si>
    <t>96</t>
  </si>
  <si>
    <t>66</t>
  </si>
  <si>
    <t>60</t>
  </si>
  <si>
    <t>62</t>
  </si>
  <si>
    <t>68</t>
  </si>
  <si>
    <t>69</t>
  </si>
  <si>
    <t>70</t>
  </si>
  <si>
    <t>75, 70</t>
  </si>
  <si>
    <t>71, 73, 66, 67</t>
  </si>
  <si>
    <t>90</t>
  </si>
  <si>
    <t>26, 25, 44</t>
  </si>
  <si>
    <t>44</t>
  </si>
  <si>
    <t>91</t>
  </si>
  <si>
    <t>Результат от прочих операций, не включаемый 
в чистую прибыль (убыток)</t>
  </si>
  <si>
    <t>Приложение 3
к постановлению 
Министерства финансов 
Республики Беларусь
31.10.2011 № 111</t>
  </si>
  <si>
    <t>ОТЧЕТ
об изменении капитала</t>
  </si>
  <si>
    <t>Код стро-ки</t>
  </si>
  <si>
    <t>Устав-ный капитал</t>
  </si>
  <si>
    <t>Неопла- ченная часть устав-ного капитала</t>
  </si>
  <si>
    <t>Собст-венные акции (доли в уставном капитале)</t>
  </si>
  <si>
    <t>Резерв- ный капитал</t>
  </si>
  <si>
    <t>Доба-вочный капитал</t>
  </si>
  <si>
    <t>Нераспре- деленная прибыль (непок-рытый убыток)</t>
  </si>
  <si>
    <t>Чистая прибыль (убыток)</t>
  </si>
  <si>
    <t>Итого</t>
  </si>
  <si>
    <t>Корректировки в связи 
с изменением учетной политики</t>
  </si>
  <si>
    <t>Корректировки в связи 
с исправлением ошибок</t>
  </si>
  <si>
    <t xml:space="preserve">  чистая прибыль</t>
  </si>
  <si>
    <t>051</t>
  </si>
  <si>
    <t xml:space="preserve">  переоценка долгосрочных активов</t>
  </si>
  <si>
    <t>052</t>
  </si>
  <si>
    <t xml:space="preserve">  доходы от прочих операций, 
  не включаемые в чистую 
  прибыль (убыток)</t>
  </si>
  <si>
    <t>053</t>
  </si>
  <si>
    <t xml:space="preserve">  выпуск дополнительных акций</t>
  </si>
  <si>
    <t>054</t>
  </si>
  <si>
    <t xml:space="preserve">  увеличение номинальной 
  стоимости акций</t>
  </si>
  <si>
    <t>055</t>
  </si>
  <si>
    <t xml:space="preserve">  вклады собственника имущества
  (учредителей, участников)</t>
  </si>
  <si>
    <t>056</t>
  </si>
  <si>
    <t xml:space="preserve">  реорганизация</t>
  </si>
  <si>
    <t xml:space="preserve">  </t>
  </si>
  <si>
    <t>058</t>
  </si>
  <si>
    <t>059</t>
  </si>
  <si>
    <t xml:space="preserve">      в том числе:</t>
  </si>
  <si>
    <t xml:space="preserve">  убыток</t>
  </si>
  <si>
    <t>061</t>
  </si>
  <si>
    <t>062</t>
  </si>
  <si>
    <t xml:space="preserve">  расходы от прочих операций, 
  не включаемые в чистую 
  прибыль (убыток)</t>
  </si>
  <si>
    <t>063</t>
  </si>
  <si>
    <t xml:space="preserve">  уменьшение номинальной 
  стоимости акций</t>
  </si>
  <si>
    <t>065</t>
  </si>
  <si>
    <t>066</t>
  </si>
  <si>
    <t>067</t>
  </si>
  <si>
    <t>068</t>
  </si>
  <si>
    <t>069</t>
  </si>
  <si>
    <t>Изменение уставного капитала</t>
  </si>
  <si>
    <t>Изменение резервного капитала</t>
  </si>
  <si>
    <t>Изменение добавочного капитала</t>
  </si>
  <si>
    <t xml:space="preserve">  вклады собственника имущества 
  (учредителей, участников)</t>
  </si>
  <si>
    <t xml:space="preserve"> </t>
  </si>
  <si>
    <t>Уменьшение собственного 
капитала - всего</t>
  </si>
  <si>
    <t>Увеличение собственного 
капитала - всего</t>
  </si>
  <si>
    <t>057</t>
  </si>
  <si>
    <t>064</t>
  </si>
  <si>
    <t>ОТЧЕТ</t>
  </si>
  <si>
    <t>о движении денежных средств</t>
  </si>
  <si>
    <t>Движение денежных средств по текущей деятельности</t>
  </si>
  <si>
    <t>Поступило денежных средств - всего</t>
  </si>
  <si>
    <t>Направлено денежных средств - всего</t>
  </si>
  <si>
    <t>Движение денежных средств по инвестиционной деятельности</t>
  </si>
  <si>
    <t>Движение денежных средств по финансовой деятельности</t>
  </si>
  <si>
    <t>Приложение 4
к постановлению 
Министерства финансов 
Республики Беларусь
31.10.2011 № 111</t>
  </si>
  <si>
    <t>021</t>
  </si>
  <si>
    <t>022</t>
  </si>
  <si>
    <t>023</t>
  </si>
  <si>
    <t>024</t>
  </si>
  <si>
    <t>031</t>
  </si>
  <si>
    <t>032</t>
  </si>
  <si>
    <t>033</t>
  </si>
  <si>
    <t>034</t>
  </si>
  <si>
    <t>081</t>
  </si>
  <si>
    <t>082</t>
  </si>
  <si>
    <t>083</t>
  </si>
  <si>
    <t>084</t>
  </si>
  <si>
    <t>091</t>
  </si>
  <si>
    <t>092</t>
  </si>
  <si>
    <t>093</t>
  </si>
  <si>
    <t>094</t>
  </si>
  <si>
    <t>095</t>
  </si>
  <si>
    <t xml:space="preserve">  от покупателей продукции, товаров, заказчиков 
  работ, услуг</t>
  </si>
  <si>
    <t xml:space="preserve">  роялти</t>
  </si>
  <si>
    <t xml:space="preserve">  от покупателей материалов и других запасов</t>
  </si>
  <si>
    <t xml:space="preserve">  прочие поступления</t>
  </si>
  <si>
    <t xml:space="preserve">  на приобретение запасов, работ, услуг</t>
  </si>
  <si>
    <t xml:space="preserve">  на оплату труда</t>
  </si>
  <si>
    <t xml:space="preserve">  на уплату налогов и сборов</t>
  </si>
  <si>
    <t xml:space="preserve">  на прочие выплаты</t>
  </si>
  <si>
    <t xml:space="preserve">  от покупателей основных средств, нематериаль-
  ных активов и других долгосрочных активов</t>
  </si>
  <si>
    <t xml:space="preserve">  возврат предоставленных займов</t>
  </si>
  <si>
    <t xml:space="preserve">  доходы от участия в уставном капитале 
  других организаций</t>
  </si>
  <si>
    <t xml:space="preserve">  проценты</t>
  </si>
  <si>
    <t xml:space="preserve">  на предоставление займов</t>
  </si>
  <si>
    <t xml:space="preserve">  на вклады в уставный капитал других 
  организаций</t>
  </si>
  <si>
    <t xml:space="preserve">  прочие выплаты</t>
  </si>
  <si>
    <t xml:space="preserve">  на приобретение и создание основных средств,
  нематериальных активов и других 
  долгосрочных активов</t>
  </si>
  <si>
    <t xml:space="preserve">  кредиты и займы</t>
  </si>
  <si>
    <t xml:space="preserve">  от выпуска акций</t>
  </si>
  <si>
    <t>Результат движения денежных средств 
по инвестиционной деятельности (050-060)</t>
  </si>
  <si>
    <t xml:space="preserve">  на погашение кредитов и займов</t>
  </si>
  <si>
    <t xml:space="preserve">  на выплаты дивидендов и других доходов 
  от участия в уставном капитале организации</t>
  </si>
  <si>
    <t xml:space="preserve">  на лизинговые платежи</t>
  </si>
  <si>
    <t xml:space="preserve">  на выплаты процентов</t>
  </si>
  <si>
    <t>Результат движения денежных средств 
по финансовой деятельности (080-090)</t>
  </si>
  <si>
    <t>Результат движения денежных средств 
за отчетный период (±040±070±100)</t>
  </si>
  <si>
    <t>Остаток денежных средств и их эквивалентов 
на конец отчетного периода</t>
  </si>
  <si>
    <t>Влияние изменений курса иностранной валюты 
по отношению к белорусскому рублю</t>
  </si>
  <si>
    <t>Результат движения денежных средств 
по текущей деятельности (020-030)</t>
  </si>
  <si>
    <t xml:space="preserve">  дивиденды и другие доходы 
  от участия в уставном 
  капитале организации</t>
  </si>
  <si>
    <t xml:space="preserve">  выкуп акций (долей 
  в уставном капитале)</t>
  </si>
  <si>
    <t>ОАО "Шкловский маслодельный завод"</t>
  </si>
  <si>
    <t>.00455545</t>
  </si>
  <si>
    <t>9900(0215)</t>
  </si>
  <si>
    <t>г.Шклов ул.Интернациональная дом 64</t>
  </si>
  <si>
    <t>Е.Н.Таланкова</t>
  </si>
  <si>
    <t>31декабря июня</t>
  </si>
  <si>
    <t>декабрь</t>
  </si>
  <si>
    <t>тыс.рублей</t>
  </si>
  <si>
    <t>А.В.Мошкин</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</si>
</sst>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F800]dddd\,\ mmmm\ dd\,\ yyyy"/>
    <numFmt numFmtId="179" formatCode="_(* #,##0_);_(* \-#,##0_);_(* &quot;-&quot;??_);_(@_)"/>
    <numFmt numFmtId="180" formatCode="_(* #,##0_);\(* \-#,##0\);_(* &quot;-&quot;??_);_(@_)"/>
    <numFmt numFmtId="181" formatCode="_(#,##0_);\(\-#,##0\);_(* &quot;-&quot;??_);_(@_)"/>
    <numFmt numFmtId="182" formatCode="_(#,##0_);\(#,##0\);_(* &quot;-&quot;??_);_(@_)"/>
    <numFmt numFmtId="183" formatCode="[$-FC19]d\ mmmm\ yyyy\ &quot;года&quot;"/>
    <numFmt numFmtId="184" formatCode="dd\ mmmm"/>
    <numFmt numFmtId="185" formatCode="[$-F800]dddd\,\ mmmm\ dd"/>
    <numFmt numFmtId="186" formatCode="[$-FC19]d\ mmmm"/>
    <numFmt numFmtId="187" formatCode="[$-FC19]\ yyyy\ &quot;года&quot;"/>
    <numFmt numFmtId="188" formatCode="mmmm"/>
    <numFmt numFmtId="189" formatCode="_(_#\ ##0\);\(#,##0\);_(* &quot;-&quot;??_);_(@_)"/>
    <numFmt numFmtId="190" formatCode="\(#,##0\);\(#,##0\);_(* &quot;-&quot;??_);_(@_)"/>
    <numFmt numFmtId="191" formatCode="00"/>
    <numFmt numFmtId="192" formatCode="_(#,##0.0_);\(#,##0.0\);_(* &quot;-&quot;??_);_(@_)"/>
    <numFmt numFmtId="193" formatCode="_(#,##0.00_);\(#,##0.00\);_(* &quot;-&quot;??_);_(@_)"/>
    <numFmt numFmtId="194" formatCode="_(#,##0.000_);\(#,##0.000\);_(* &quot;-&quot;??_);_(@_)"/>
    <numFmt numFmtId="195" formatCode="_(#,##0.0000_);\(#,##0.0000\);_(* &quot;-&quot;??_);_(@_)"/>
    <numFmt numFmtId="196" formatCode="_(#,##0.00000_);\(#,##0.00000\);_(* &quot;-&quot;??_);_(@_)"/>
  </numFmts>
  <fonts count="53">
    <font>
      <sz val="11"/>
      <name val="Times New Roman"/>
      <family val="0"/>
    </font>
    <font>
      <u val="single"/>
      <sz val="11"/>
      <color indexed="12"/>
      <name val="Times New Roman"/>
      <family val="0"/>
    </font>
    <font>
      <i/>
      <sz val="11"/>
      <name val="Times New Roman"/>
      <family val="0"/>
    </font>
    <font>
      <b/>
      <sz val="11"/>
      <color indexed="18"/>
      <name val="Times New Roman"/>
      <family val="0"/>
    </font>
    <font>
      <i/>
      <sz val="9"/>
      <name val="Times New Roman"/>
      <family val="1"/>
    </font>
    <font>
      <b/>
      <sz val="11"/>
      <name val="Times New Roman"/>
      <family val="1"/>
    </font>
    <font>
      <sz val="12"/>
      <name val="Times New Roman"/>
      <family val="0"/>
    </font>
    <font>
      <b/>
      <sz val="12"/>
      <name val="Times New Roman"/>
      <family val="0"/>
    </font>
    <font>
      <b/>
      <sz val="12"/>
      <color indexed="10"/>
      <name val="Times New Roman"/>
      <family val="1"/>
    </font>
    <font>
      <b/>
      <sz val="11"/>
      <color indexed="10"/>
      <name val="Times New Roman"/>
      <family val="1"/>
    </font>
    <font>
      <sz val="10.5"/>
      <name val="Times New Roman"/>
      <family val="0"/>
    </font>
    <font>
      <sz val="11"/>
      <color indexed="10"/>
      <name val="Times New Roman"/>
      <family val="0"/>
    </font>
    <font>
      <b/>
      <sz val="11"/>
      <color indexed="48"/>
      <name val="Times New Roman"/>
      <family val="1"/>
    </font>
    <font>
      <b/>
      <sz val="10.5"/>
      <color indexed="10"/>
      <name val="Times New Roman"/>
      <family val="1"/>
    </font>
    <font>
      <i/>
      <sz val="10.5"/>
      <name val="Times New Roman"/>
      <family val="0"/>
    </font>
    <font>
      <b/>
      <sz val="10.5"/>
      <color indexed="18"/>
      <name val="Times New Roman"/>
      <family val="0"/>
    </font>
    <font>
      <sz val="9"/>
      <name val="Times New Roman"/>
      <family val="0"/>
    </font>
    <font>
      <u val="single"/>
      <sz val="11"/>
      <color indexed="36"/>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48"/>
      </left>
      <right style="thin">
        <color indexed="48"/>
      </right>
      <top style="thin">
        <color indexed="48"/>
      </top>
      <bottom style="thin">
        <color indexed="48"/>
      </bottom>
    </border>
    <border>
      <left style="thin">
        <color indexed="48"/>
      </left>
      <right style="thin">
        <color indexed="48"/>
      </right>
      <top>
        <color indexed="63"/>
      </top>
      <bottom style="thin">
        <color indexed="48"/>
      </bottom>
    </border>
    <border>
      <left style="thin">
        <color indexed="48"/>
      </left>
      <right style="thin">
        <color indexed="48"/>
      </right>
      <top style="thin">
        <color indexed="48"/>
      </top>
      <bottom style="thin"/>
    </border>
    <border>
      <left style="thin">
        <color indexed="48"/>
      </left>
      <right style="thin">
        <color indexed="48"/>
      </right>
      <top style="thin"/>
      <bottom style="thin">
        <color indexed="48"/>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7"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310">
    <xf numFmtId="0" fontId="0" fillId="0" borderId="0" xfId="0" applyAlignment="1">
      <alignment/>
    </xf>
    <xf numFmtId="0" fontId="0" fillId="33" borderId="0" xfId="0" applyFont="1" applyFill="1" applyAlignment="1">
      <alignment/>
    </xf>
    <xf numFmtId="0" fontId="0" fillId="34" borderId="0" xfId="0" applyFont="1" applyFill="1" applyAlignment="1">
      <alignment/>
    </xf>
    <xf numFmtId="0" fontId="0" fillId="34" borderId="0" xfId="0" applyFont="1" applyFill="1" applyAlignment="1">
      <alignment wrapText="1"/>
    </xf>
    <xf numFmtId="0" fontId="2" fillId="34" borderId="0" xfId="0" applyFont="1" applyFill="1" applyAlignment="1">
      <alignment wrapText="1"/>
    </xf>
    <xf numFmtId="0" fontId="0" fillId="34" borderId="0" xfId="0" applyFont="1" applyFill="1" applyAlignment="1">
      <alignment/>
    </xf>
    <xf numFmtId="0" fontId="0" fillId="33" borderId="0" xfId="0" applyFont="1" applyFill="1" applyAlignment="1">
      <alignment/>
    </xf>
    <xf numFmtId="0" fontId="0" fillId="34" borderId="0" xfId="0" applyFont="1" applyFill="1" applyAlignment="1">
      <alignment wrapText="1"/>
    </xf>
    <xf numFmtId="0" fontId="0" fillId="34" borderId="0" xfId="0" applyFont="1" applyFill="1" applyAlignment="1">
      <alignment/>
    </xf>
    <xf numFmtId="0" fontId="0" fillId="33" borderId="0" xfId="0" applyFont="1" applyFill="1" applyAlignment="1">
      <alignment/>
    </xf>
    <xf numFmtId="0" fontId="0" fillId="34" borderId="0" xfId="0" applyFont="1" applyFill="1" applyAlignment="1">
      <alignment wrapText="1"/>
    </xf>
    <xf numFmtId="177" fontId="0" fillId="33" borderId="0" xfId="0" applyNumberFormat="1" applyFont="1" applyFill="1" applyAlignment="1">
      <alignment horizontal="center"/>
    </xf>
    <xf numFmtId="0" fontId="0" fillId="34" borderId="10" xfId="0" applyFont="1" applyFill="1" applyBorder="1" applyAlignment="1">
      <alignment horizontal="center" wrapText="1"/>
    </xf>
    <xf numFmtId="3" fontId="0" fillId="33" borderId="0" xfId="0" applyNumberFormat="1" applyFont="1" applyFill="1" applyAlignment="1">
      <alignment/>
    </xf>
    <xf numFmtId="0" fontId="0" fillId="34" borderId="11" xfId="0" applyFont="1" applyFill="1" applyBorder="1" applyAlignment="1">
      <alignment horizontal="center" wrapText="1"/>
    </xf>
    <xf numFmtId="0" fontId="0" fillId="34" borderId="12" xfId="0" applyFont="1" applyFill="1" applyBorder="1" applyAlignment="1">
      <alignment horizontal="center" wrapText="1"/>
    </xf>
    <xf numFmtId="0" fontId="0" fillId="34" borderId="0" xfId="0" applyFont="1" applyFill="1" applyAlignment="1">
      <alignment horizontal="center" wrapText="1"/>
    </xf>
    <xf numFmtId="0" fontId="0" fillId="34" borderId="0" xfId="0" applyFont="1" applyFill="1" applyAlignment="1">
      <alignment wrapText="1"/>
    </xf>
    <xf numFmtId="0" fontId="0" fillId="34" borderId="0" xfId="0" applyFont="1" applyFill="1" applyAlignment="1">
      <alignment horizontal="center" wrapText="1"/>
    </xf>
    <xf numFmtId="0" fontId="0" fillId="34" borderId="0" xfId="0" applyFont="1" applyFill="1" applyBorder="1" applyAlignment="1">
      <alignment wrapText="1"/>
    </xf>
    <xf numFmtId="0" fontId="0" fillId="34" borderId="0" xfId="0" applyFont="1" applyFill="1" applyBorder="1" applyAlignment="1">
      <alignment horizontal="left" wrapText="1"/>
    </xf>
    <xf numFmtId="0" fontId="0" fillId="34" borderId="0" xfId="0" applyFont="1" applyFill="1" applyBorder="1" applyAlignment="1">
      <alignment horizontal="center" wrapText="1"/>
    </xf>
    <xf numFmtId="3" fontId="0" fillId="34" borderId="0" xfId="0" applyNumberFormat="1" applyFont="1" applyFill="1" applyBorder="1" applyAlignment="1">
      <alignment horizontal="center" wrapText="1"/>
    </xf>
    <xf numFmtId="0" fontId="4" fillId="33" borderId="0" xfId="0" applyFont="1" applyFill="1" applyAlignment="1">
      <alignment vertical="top"/>
    </xf>
    <xf numFmtId="0" fontId="4" fillId="34" borderId="0" xfId="0" applyFont="1" applyFill="1" applyAlignment="1">
      <alignment vertical="top"/>
    </xf>
    <xf numFmtId="0" fontId="4" fillId="34" borderId="0" xfId="0" applyFont="1" applyFill="1" applyAlignment="1">
      <alignment horizontal="center" vertical="top" wrapText="1"/>
    </xf>
    <xf numFmtId="0" fontId="4" fillId="34" borderId="0" xfId="0" applyFont="1" applyFill="1" applyAlignment="1">
      <alignment vertical="top" wrapText="1"/>
    </xf>
    <xf numFmtId="0" fontId="0" fillId="34" borderId="0" xfId="0" applyFont="1" applyFill="1" applyAlignment="1">
      <alignment horizontal="right" wrapText="1"/>
    </xf>
    <xf numFmtId="0" fontId="6" fillId="34" borderId="0" xfId="0" applyFont="1" applyFill="1" applyAlignment="1">
      <alignment/>
    </xf>
    <xf numFmtId="0" fontId="6" fillId="33" borderId="0" xfId="0" applyFont="1" applyFill="1" applyAlignment="1">
      <alignment/>
    </xf>
    <xf numFmtId="0" fontId="0" fillId="35" borderId="11" xfId="0" applyFont="1" applyFill="1" applyBorder="1" applyAlignment="1">
      <alignment horizontal="center" wrapText="1"/>
    </xf>
    <xf numFmtId="0" fontId="0" fillId="35" borderId="13" xfId="0" applyFont="1" applyFill="1" applyBorder="1" applyAlignment="1">
      <alignment horizontal="right" vertical="top" wrapText="1"/>
    </xf>
    <xf numFmtId="181" fontId="8" fillId="33" borderId="0" xfId="0" applyNumberFormat="1" applyFont="1" applyFill="1" applyAlignment="1">
      <alignment/>
    </xf>
    <xf numFmtId="0" fontId="9" fillId="33" borderId="0" xfId="0" applyFont="1" applyFill="1" applyAlignment="1">
      <alignment/>
    </xf>
    <xf numFmtId="0" fontId="0" fillId="34" borderId="0" xfId="0" applyFont="1" applyFill="1" applyAlignment="1">
      <alignment horizontal="center" wrapText="1"/>
    </xf>
    <xf numFmtId="0" fontId="10" fillId="33" borderId="0" xfId="0" applyFont="1" applyFill="1" applyAlignment="1">
      <alignment/>
    </xf>
    <xf numFmtId="0" fontId="10" fillId="34" borderId="0" xfId="0" applyFont="1" applyFill="1" applyAlignment="1">
      <alignment/>
    </xf>
    <xf numFmtId="0" fontId="10" fillId="35" borderId="10" xfId="0" applyFont="1" applyFill="1" applyBorder="1" applyAlignment="1">
      <alignment horizontal="center" wrapText="1"/>
    </xf>
    <xf numFmtId="49" fontId="10" fillId="34" borderId="12" xfId="0" applyNumberFormat="1" applyFont="1" applyFill="1" applyBorder="1" applyAlignment="1">
      <alignment horizontal="center" wrapText="1"/>
    </xf>
    <xf numFmtId="49" fontId="10" fillId="34" borderId="10" xfId="0" applyNumberFormat="1" applyFont="1" applyFill="1" applyBorder="1" applyAlignment="1">
      <alignment horizontal="center" wrapText="1"/>
    </xf>
    <xf numFmtId="0" fontId="10" fillId="34" borderId="11" xfId="0" applyFont="1" applyFill="1" applyBorder="1" applyAlignment="1">
      <alignment horizontal="center" wrapText="1"/>
    </xf>
    <xf numFmtId="0" fontId="10" fillId="34" borderId="12" xfId="0" applyFont="1" applyFill="1" applyBorder="1" applyAlignment="1">
      <alignment horizontal="center" wrapText="1"/>
    </xf>
    <xf numFmtId="0" fontId="10" fillId="34" borderId="10" xfId="0" applyFont="1" applyFill="1" applyBorder="1" applyAlignment="1">
      <alignment horizontal="center" wrapText="1"/>
    </xf>
    <xf numFmtId="0" fontId="0" fillId="33" borderId="0" xfId="0" applyFill="1" applyAlignment="1">
      <alignment/>
    </xf>
    <xf numFmtId="0" fontId="0" fillId="34" borderId="0" xfId="0" applyFill="1" applyAlignment="1">
      <alignment/>
    </xf>
    <xf numFmtId="0" fontId="6" fillId="34" borderId="0" xfId="0" applyFont="1" applyFill="1" applyAlignment="1">
      <alignment/>
    </xf>
    <xf numFmtId="0" fontId="0" fillId="35" borderId="14" xfId="0" applyFont="1" applyFill="1" applyBorder="1" applyAlignment="1">
      <alignment horizontal="left" vertical="top" wrapText="1"/>
    </xf>
    <xf numFmtId="0" fontId="0" fillId="35" borderId="14" xfId="0" applyFont="1" applyFill="1" applyBorder="1" applyAlignment="1">
      <alignment vertical="top" wrapText="1"/>
    </xf>
    <xf numFmtId="0" fontId="0" fillId="35" borderId="15" xfId="0" applyFont="1" applyFill="1" applyBorder="1" applyAlignment="1">
      <alignment vertical="top" wrapText="1"/>
    </xf>
    <xf numFmtId="0" fontId="0" fillId="35" borderId="13" xfId="0" applyFont="1" applyFill="1" applyBorder="1" applyAlignment="1">
      <alignment vertical="top" wrapText="1"/>
    </xf>
    <xf numFmtId="186" fontId="0" fillId="35" borderId="16" xfId="0" applyNumberFormat="1" applyFont="1" applyFill="1" applyBorder="1" applyAlignment="1">
      <alignment vertical="top" wrapText="1"/>
    </xf>
    <xf numFmtId="0" fontId="0" fillId="33" borderId="0" xfId="0" applyFont="1" applyFill="1" applyAlignment="1">
      <alignment horizontal="center"/>
    </xf>
    <xf numFmtId="0" fontId="10" fillId="34" borderId="0" xfId="0" applyFont="1" applyFill="1" applyAlignment="1">
      <alignment wrapText="1"/>
    </xf>
    <xf numFmtId="0" fontId="10" fillId="34" borderId="0" xfId="0" applyFont="1" applyFill="1" applyAlignment="1">
      <alignment horizontal="right" wrapText="1"/>
    </xf>
    <xf numFmtId="188" fontId="10" fillId="34" borderId="14" xfId="0" applyNumberFormat="1" applyFont="1" applyFill="1" applyBorder="1" applyAlignment="1">
      <alignment horizontal="right" wrapText="1"/>
    </xf>
    <xf numFmtId="178" fontId="10" fillId="34" borderId="14" xfId="0" applyNumberFormat="1" applyFont="1" applyFill="1" applyBorder="1" applyAlignment="1">
      <alignment horizontal="center" wrapText="1"/>
    </xf>
    <xf numFmtId="0" fontId="10" fillId="34" borderId="0" xfId="0" applyFont="1" applyFill="1" applyAlignment="1">
      <alignment horizontal="center" wrapText="1"/>
    </xf>
    <xf numFmtId="0" fontId="0" fillId="34" borderId="0" xfId="0" applyFont="1" applyFill="1" applyAlignment="1">
      <alignment horizontal="center"/>
    </xf>
    <xf numFmtId="0" fontId="10" fillId="34" borderId="0" xfId="0" applyFont="1" applyFill="1" applyAlignment="1">
      <alignment horizontal="center"/>
    </xf>
    <xf numFmtId="0" fontId="0" fillId="34" borderId="0" xfId="0" applyFill="1" applyAlignment="1">
      <alignment horizontal="center"/>
    </xf>
    <xf numFmtId="0" fontId="0" fillId="33" borderId="0" xfId="0" applyFill="1" applyAlignment="1">
      <alignment horizontal="center"/>
    </xf>
    <xf numFmtId="0" fontId="5" fillId="34" borderId="17" xfId="0" applyFont="1" applyFill="1" applyBorder="1" applyAlignment="1">
      <alignment wrapText="1"/>
    </xf>
    <xf numFmtId="0" fontId="7" fillId="34" borderId="11" xfId="0" applyFont="1" applyFill="1" applyBorder="1" applyAlignment="1">
      <alignment horizontal="center" wrapText="1"/>
    </xf>
    <xf numFmtId="0" fontId="5" fillId="34" borderId="17" xfId="0" applyFont="1" applyFill="1" applyBorder="1" applyAlignment="1">
      <alignment horizontal="center" wrapText="1"/>
    </xf>
    <xf numFmtId="0" fontId="7" fillId="34" borderId="10" xfId="0" applyFont="1" applyFill="1" applyBorder="1" applyAlignment="1">
      <alignment horizontal="center" wrapText="1"/>
    </xf>
    <xf numFmtId="3" fontId="7" fillId="33" borderId="10" xfId="0" applyNumberFormat="1" applyFont="1" applyFill="1" applyBorder="1" applyAlignment="1">
      <alignment horizontal="center"/>
    </xf>
    <xf numFmtId="49" fontId="13" fillId="33" borderId="18" xfId="0" applyNumberFormat="1" applyFont="1" applyFill="1" applyBorder="1" applyAlignment="1">
      <alignment horizontal="center"/>
    </xf>
    <xf numFmtId="49" fontId="13" fillId="33" borderId="19" xfId="0" applyNumberFormat="1" applyFont="1" applyFill="1" applyBorder="1" applyAlignment="1">
      <alignment horizontal="center"/>
    </xf>
    <xf numFmtId="49" fontId="13" fillId="33" borderId="12" xfId="0" applyNumberFormat="1" applyFont="1" applyFill="1" applyBorder="1" applyAlignment="1">
      <alignment horizontal="center"/>
    </xf>
    <xf numFmtId="49" fontId="13" fillId="33" borderId="10" xfId="0" applyNumberFormat="1" applyFont="1" applyFill="1" applyBorder="1" applyAlignment="1">
      <alignment horizontal="center"/>
    </xf>
    <xf numFmtId="49" fontId="13" fillId="33" borderId="11" xfId="0" applyNumberFormat="1" applyFont="1" applyFill="1" applyBorder="1" applyAlignment="1">
      <alignment horizontal="center"/>
    </xf>
    <xf numFmtId="49" fontId="13" fillId="33" borderId="20" xfId="0" applyNumberFormat="1" applyFont="1" applyFill="1" applyBorder="1" applyAlignment="1">
      <alignment horizontal="center"/>
    </xf>
    <xf numFmtId="49" fontId="13" fillId="33" borderId="21" xfId="0" applyNumberFormat="1" applyFont="1" applyFill="1" applyBorder="1" applyAlignment="1">
      <alignment horizontal="center"/>
    </xf>
    <xf numFmtId="0" fontId="11" fillId="33" borderId="0" xfId="0" applyFont="1" applyFill="1" applyAlignment="1">
      <alignment vertical="top" wrapText="1"/>
    </xf>
    <xf numFmtId="0" fontId="10" fillId="33" borderId="0" xfId="0" applyFont="1" applyFill="1" applyBorder="1" applyAlignment="1">
      <alignment/>
    </xf>
    <xf numFmtId="49" fontId="13" fillId="33" borderId="0" xfId="0" applyNumberFormat="1" applyFont="1" applyFill="1" applyBorder="1" applyAlignment="1">
      <alignment horizontal="center"/>
    </xf>
    <xf numFmtId="0" fontId="14" fillId="34" borderId="0" xfId="0" applyFont="1" applyFill="1" applyAlignment="1">
      <alignment wrapText="1"/>
    </xf>
    <xf numFmtId="0" fontId="10" fillId="34" borderId="10" xfId="0" applyFont="1" applyFill="1" applyBorder="1" applyAlignment="1">
      <alignment horizontal="left" wrapText="1"/>
    </xf>
    <xf numFmtId="0" fontId="10" fillId="35" borderId="10" xfId="0" applyFont="1" applyFill="1" applyBorder="1" applyAlignment="1">
      <alignment horizontal="center" vertical="top" wrapText="1"/>
    </xf>
    <xf numFmtId="49" fontId="10" fillId="34" borderId="11" xfId="0" applyNumberFormat="1" applyFont="1" applyFill="1" applyBorder="1" applyAlignment="1">
      <alignment horizontal="center" wrapText="1"/>
    </xf>
    <xf numFmtId="0" fontId="10" fillId="34" borderId="10" xfId="0" applyFont="1" applyFill="1" applyBorder="1" applyAlignment="1">
      <alignment wrapText="1"/>
    </xf>
    <xf numFmtId="49" fontId="10" fillId="34" borderId="13" xfId="0" applyNumberFormat="1" applyFont="1" applyFill="1" applyBorder="1" applyAlignment="1">
      <alignment horizontal="center" wrapText="1"/>
    </xf>
    <xf numFmtId="0" fontId="10" fillId="34" borderId="12" xfId="0" applyFont="1" applyFill="1" applyBorder="1" applyAlignment="1">
      <alignment horizontal="left" wrapText="1"/>
    </xf>
    <xf numFmtId="49" fontId="10" fillId="34" borderId="22" xfId="0" applyNumberFormat="1" applyFont="1" applyFill="1" applyBorder="1" applyAlignment="1">
      <alignment horizontal="center" wrapText="1"/>
    </xf>
    <xf numFmtId="0" fontId="10" fillId="34" borderId="11" xfId="0" applyFont="1" applyFill="1" applyBorder="1" applyAlignment="1">
      <alignment horizontal="left" wrapText="1"/>
    </xf>
    <xf numFmtId="0" fontId="4" fillId="34" borderId="0" xfId="0" applyFont="1" applyFill="1" applyAlignment="1">
      <alignment vertical="top"/>
    </xf>
    <xf numFmtId="0" fontId="4" fillId="34" borderId="0" xfId="0" applyFont="1" applyFill="1" applyAlignment="1">
      <alignment horizontal="center" vertical="top" wrapText="1"/>
    </xf>
    <xf numFmtId="0" fontId="4" fillId="33" borderId="0" xfId="0" applyFont="1" applyFill="1" applyAlignment="1">
      <alignment vertical="top"/>
    </xf>
    <xf numFmtId="0" fontId="16" fillId="34" borderId="0" xfId="0" applyFont="1" applyFill="1" applyAlignment="1">
      <alignment/>
    </xf>
    <xf numFmtId="0" fontId="16" fillId="34" borderId="0" xfId="0" applyFont="1" applyFill="1" applyAlignment="1">
      <alignment horizontal="center" wrapText="1"/>
    </xf>
    <xf numFmtId="0" fontId="16" fillId="33" borderId="0" xfId="0" applyFont="1" applyFill="1" applyAlignment="1">
      <alignment/>
    </xf>
    <xf numFmtId="178" fontId="10" fillId="34" borderId="14" xfId="0" applyNumberFormat="1" applyFont="1" applyFill="1" applyBorder="1" applyAlignment="1">
      <alignment horizontal="center"/>
    </xf>
    <xf numFmtId="178" fontId="10" fillId="34" borderId="0" xfId="0" applyNumberFormat="1" applyFont="1" applyFill="1" applyBorder="1" applyAlignment="1">
      <alignment/>
    </xf>
    <xf numFmtId="0" fontId="10" fillId="35" borderId="13" xfId="0" applyFont="1" applyFill="1" applyBorder="1" applyAlignment="1">
      <alignment horizontal="right" vertical="top" wrapText="1"/>
    </xf>
    <xf numFmtId="0" fontId="10" fillId="35" borderId="23" xfId="0" applyFont="1" applyFill="1" applyBorder="1" applyAlignment="1">
      <alignment horizontal="center" vertical="top" wrapText="1"/>
    </xf>
    <xf numFmtId="188" fontId="10" fillId="35" borderId="23" xfId="0" applyNumberFormat="1" applyFont="1" applyFill="1" applyBorder="1" applyAlignment="1">
      <alignment horizontal="left" vertical="top" wrapText="1"/>
    </xf>
    <xf numFmtId="0" fontId="10" fillId="35" borderId="23" xfId="0" applyFont="1" applyFill="1" applyBorder="1" applyAlignment="1">
      <alignment vertical="top" wrapText="1"/>
    </xf>
    <xf numFmtId="188" fontId="10" fillId="35" borderId="16" xfId="0" applyNumberFormat="1" applyFont="1" applyFill="1" applyBorder="1" applyAlignment="1">
      <alignment horizontal="left" vertical="top" wrapText="1"/>
    </xf>
    <xf numFmtId="1" fontId="0" fillId="33" borderId="0" xfId="0" applyNumberFormat="1" applyFont="1" applyFill="1" applyAlignment="1">
      <alignment/>
    </xf>
    <xf numFmtId="0" fontId="15" fillId="34" borderId="0" xfId="0" applyFont="1" applyFill="1" applyAlignment="1">
      <alignment horizontal="center"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5" fillId="34" borderId="0" xfId="0" applyFont="1" applyFill="1" applyAlignment="1">
      <alignment wrapText="1"/>
    </xf>
    <xf numFmtId="0" fontId="0" fillId="33" borderId="0" xfId="0" applyFont="1" applyFill="1" applyBorder="1" applyAlignment="1">
      <alignment/>
    </xf>
    <xf numFmtId="0" fontId="0" fillId="34" borderId="0" xfId="0" applyFont="1" applyFill="1" applyBorder="1" applyAlignment="1">
      <alignment/>
    </xf>
    <xf numFmtId="191" fontId="0" fillId="33" borderId="0" xfId="0" applyNumberFormat="1" applyFont="1" applyFill="1" applyAlignment="1">
      <alignment/>
    </xf>
    <xf numFmtId="0" fontId="0" fillId="33" borderId="0" xfId="0" applyFont="1" applyFill="1" applyAlignment="1">
      <alignment/>
    </xf>
    <xf numFmtId="0" fontId="3" fillId="34" borderId="0" xfId="0" applyFont="1" applyFill="1" applyAlignment="1">
      <alignment wrapText="1"/>
    </xf>
    <xf numFmtId="0" fontId="5" fillId="34" borderId="24" xfId="0" applyFont="1" applyFill="1" applyBorder="1" applyAlignment="1">
      <alignment wrapText="1"/>
    </xf>
    <xf numFmtId="0" fontId="0" fillId="34" borderId="0" xfId="0" applyFont="1" applyFill="1" applyAlignment="1">
      <alignment vertical="top" wrapText="1"/>
    </xf>
    <xf numFmtId="0" fontId="10" fillId="35" borderId="13" xfId="0" applyFont="1" applyFill="1" applyBorder="1" applyAlignment="1">
      <alignment horizontal="right" wrapText="1"/>
    </xf>
    <xf numFmtId="186" fontId="10" fillId="35" borderId="16" xfId="0" applyNumberFormat="1" applyFont="1" applyFill="1" applyBorder="1" applyAlignment="1">
      <alignment wrapText="1"/>
    </xf>
    <xf numFmtId="0" fontId="0" fillId="35" borderId="13" xfId="0" applyFont="1" applyFill="1" applyBorder="1" applyAlignment="1">
      <alignment wrapText="1"/>
    </xf>
    <xf numFmtId="0" fontId="0" fillId="35" borderId="14" xfId="0" applyFont="1" applyFill="1" applyBorder="1" applyAlignment="1">
      <alignment horizontal="left" wrapText="1"/>
    </xf>
    <xf numFmtId="0" fontId="0" fillId="35" borderId="14" xfId="0" applyFont="1" applyFill="1" applyBorder="1" applyAlignment="1">
      <alignment wrapText="1"/>
    </xf>
    <xf numFmtId="0" fontId="0" fillId="35" borderId="15" xfId="0" applyFont="1" applyFill="1" applyBorder="1" applyAlignment="1">
      <alignment wrapText="1"/>
    </xf>
    <xf numFmtId="191" fontId="10" fillId="34" borderId="11" xfId="0" applyNumberFormat="1" applyFont="1" applyFill="1" applyBorder="1" applyAlignment="1">
      <alignment wrapText="1"/>
    </xf>
    <xf numFmtId="0" fontId="10" fillId="34" borderId="11" xfId="0" applyFont="1" applyFill="1" applyBorder="1" applyAlignment="1">
      <alignment wrapText="1"/>
    </xf>
    <xf numFmtId="49" fontId="13" fillId="33" borderId="25" xfId="0" applyNumberFormat="1" applyFont="1" applyFill="1" applyBorder="1" applyAlignment="1">
      <alignment horizontal="center"/>
    </xf>
    <xf numFmtId="49" fontId="13" fillId="33" borderId="26" xfId="0" applyNumberFormat="1" applyFont="1" applyFill="1" applyBorder="1" applyAlignment="1">
      <alignment horizontal="center"/>
    </xf>
    <xf numFmtId="0" fontId="0" fillId="36" borderId="27" xfId="0" applyFont="1" applyFill="1" applyBorder="1" applyAlignment="1">
      <alignment horizontal="left" wrapText="1"/>
    </xf>
    <xf numFmtId="0" fontId="0" fillId="36" borderId="17" xfId="0" applyFont="1" applyFill="1" applyBorder="1" applyAlignment="1">
      <alignment horizontal="left" wrapText="1"/>
    </xf>
    <xf numFmtId="0" fontId="0" fillId="36" borderId="24" xfId="0" applyFont="1" applyFill="1" applyBorder="1" applyAlignment="1">
      <alignment horizontal="left" wrapText="1"/>
    </xf>
    <xf numFmtId="187" fontId="10" fillId="35" borderId="22" xfId="0" applyNumberFormat="1" applyFont="1" applyFill="1" applyBorder="1" applyAlignment="1">
      <alignment horizontal="center" wrapText="1"/>
    </xf>
    <xf numFmtId="187" fontId="10" fillId="35" borderId="14" xfId="0" applyNumberFormat="1" applyFont="1" applyFill="1" applyBorder="1" applyAlignment="1">
      <alignment horizontal="center" wrapText="1"/>
    </xf>
    <xf numFmtId="187" fontId="10" fillId="35" borderId="15" xfId="0" applyNumberFormat="1" applyFont="1" applyFill="1" applyBorder="1" applyAlignment="1">
      <alignment horizontal="center" wrapText="1"/>
    </xf>
    <xf numFmtId="0" fontId="0" fillId="34" borderId="14" xfId="0" applyFont="1" applyFill="1" applyBorder="1" applyAlignment="1">
      <alignment horizontal="center" wrapText="1"/>
    </xf>
    <xf numFmtId="0" fontId="0" fillId="34" borderId="14" xfId="0" applyFont="1" applyFill="1" applyBorder="1" applyAlignment="1">
      <alignment horizontal="center" wrapText="1"/>
    </xf>
    <xf numFmtId="0" fontId="7" fillId="34" borderId="10" xfId="0" applyFont="1" applyFill="1" applyBorder="1" applyAlignment="1">
      <alignment horizontal="left" wrapText="1"/>
    </xf>
    <xf numFmtId="182" fontId="7" fillId="34" borderId="10" xfId="0" applyNumberFormat="1" applyFont="1" applyFill="1" applyBorder="1" applyAlignment="1">
      <alignment horizontal="right" wrapText="1"/>
    </xf>
    <xf numFmtId="178" fontId="0" fillId="34" borderId="14" xfId="0" applyNumberFormat="1" applyFont="1" applyFill="1" applyBorder="1" applyAlignment="1">
      <alignment horizontal="center"/>
    </xf>
    <xf numFmtId="0" fontId="0" fillId="34" borderId="0" xfId="0" applyFont="1" applyFill="1" applyAlignment="1">
      <alignment horizontal="left" wrapText="1"/>
    </xf>
    <xf numFmtId="0" fontId="4" fillId="34" borderId="0" xfId="0" applyFont="1" applyFill="1" applyAlignment="1">
      <alignment horizontal="center" vertical="top" wrapText="1"/>
    </xf>
    <xf numFmtId="182" fontId="0" fillId="36" borderId="27" xfId="0" applyNumberFormat="1" applyFont="1" applyFill="1" applyBorder="1" applyAlignment="1">
      <alignment horizontal="right" wrapText="1"/>
    </xf>
    <xf numFmtId="182" fontId="0" fillId="36" borderId="17" xfId="0" applyNumberFormat="1" applyFont="1" applyFill="1" applyBorder="1" applyAlignment="1">
      <alignment horizontal="right" wrapText="1"/>
    </xf>
    <xf numFmtId="182" fontId="0" fillId="36" borderId="24" xfId="0" applyNumberFormat="1" applyFont="1" applyFill="1" applyBorder="1" applyAlignment="1">
      <alignment horizontal="right" wrapText="1"/>
    </xf>
    <xf numFmtId="0" fontId="0" fillId="34" borderId="27" xfId="0" applyFont="1" applyFill="1" applyBorder="1" applyAlignment="1">
      <alignment horizontal="left" wrapText="1"/>
    </xf>
    <xf numFmtId="0" fontId="0" fillId="34" borderId="17" xfId="0" applyFont="1" applyFill="1" applyBorder="1" applyAlignment="1">
      <alignment horizontal="left" wrapText="1"/>
    </xf>
    <xf numFmtId="0" fontId="0" fillId="34" borderId="24" xfId="0" applyFont="1" applyFill="1" applyBorder="1" applyAlignment="1">
      <alignment horizontal="left" wrapText="1"/>
    </xf>
    <xf numFmtId="0" fontId="0" fillId="34" borderId="22" xfId="0" applyFont="1" applyFill="1" applyBorder="1" applyAlignment="1">
      <alignment horizontal="left" wrapText="1"/>
    </xf>
    <xf numFmtId="0" fontId="0" fillId="34" borderId="14" xfId="0" applyFont="1" applyFill="1" applyBorder="1" applyAlignment="1">
      <alignment horizontal="left" wrapText="1"/>
    </xf>
    <xf numFmtId="182" fontId="0" fillId="36" borderId="14" xfId="0" applyNumberFormat="1" applyFont="1" applyFill="1" applyBorder="1" applyAlignment="1">
      <alignment horizontal="right" wrapText="1"/>
    </xf>
    <xf numFmtId="182" fontId="0" fillId="36" borderId="22" xfId="0" applyNumberFormat="1" applyFont="1" applyFill="1" applyBorder="1" applyAlignment="1">
      <alignment horizontal="right" wrapText="1"/>
    </xf>
    <xf numFmtId="182" fontId="0" fillId="36" borderId="15" xfId="0" applyNumberFormat="1" applyFont="1" applyFill="1" applyBorder="1" applyAlignment="1">
      <alignment horizontal="right" wrapText="1"/>
    </xf>
    <xf numFmtId="182" fontId="0" fillId="34" borderId="27"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0" fontId="0" fillId="34" borderId="13" xfId="0" applyFont="1" applyFill="1" applyBorder="1" applyAlignment="1">
      <alignment horizontal="left" wrapText="1"/>
    </xf>
    <xf numFmtId="0" fontId="0" fillId="34" borderId="23" xfId="0" applyFont="1" applyFill="1" applyBorder="1" applyAlignment="1">
      <alignment horizontal="left" wrapText="1"/>
    </xf>
    <xf numFmtId="182" fontId="0" fillId="34" borderId="23" xfId="0" applyNumberFormat="1" applyFont="1" applyFill="1" applyBorder="1" applyAlignment="1">
      <alignment horizontal="right" wrapText="1"/>
    </xf>
    <xf numFmtId="182" fontId="0" fillId="34" borderId="13" xfId="0" applyNumberFormat="1" applyFont="1" applyFill="1" applyBorder="1" applyAlignment="1">
      <alignment horizontal="right" wrapText="1"/>
    </xf>
    <xf numFmtId="182" fontId="0" fillId="34" borderId="16" xfId="0" applyNumberFormat="1" applyFont="1" applyFill="1" applyBorder="1" applyAlignment="1">
      <alignment horizontal="right" wrapText="1"/>
    </xf>
    <xf numFmtId="0" fontId="7" fillId="34" borderId="27" xfId="0" applyFont="1" applyFill="1" applyBorder="1" applyAlignment="1">
      <alignment horizontal="left" wrapText="1"/>
    </xf>
    <xf numFmtId="0" fontId="7" fillId="34" borderId="17" xfId="0" applyFont="1" applyFill="1" applyBorder="1" applyAlignment="1">
      <alignment horizontal="left" wrapText="1"/>
    </xf>
    <xf numFmtId="0" fontId="7" fillId="34" borderId="24" xfId="0" applyFont="1" applyFill="1" applyBorder="1" applyAlignment="1">
      <alignment horizontal="left" wrapText="1"/>
    </xf>
    <xf numFmtId="182" fontId="7" fillId="34" borderId="27" xfId="0" applyNumberFormat="1" applyFont="1" applyFill="1" applyBorder="1" applyAlignment="1">
      <alignment horizontal="right" wrapText="1"/>
    </xf>
    <xf numFmtId="182" fontId="7" fillId="34" borderId="17" xfId="0" applyNumberFormat="1" applyFont="1" applyFill="1" applyBorder="1" applyAlignment="1">
      <alignment horizontal="right" wrapText="1"/>
    </xf>
    <xf numFmtId="182" fontId="7" fillId="34" borderId="24" xfId="0" applyNumberFormat="1" applyFont="1" applyFill="1" applyBorder="1" applyAlignment="1">
      <alignment horizontal="right" wrapText="1"/>
    </xf>
    <xf numFmtId="0" fontId="5" fillId="34" borderId="27" xfId="0" applyFont="1" applyFill="1" applyBorder="1" applyAlignment="1">
      <alignment horizontal="left" wrapText="1"/>
    </xf>
    <xf numFmtId="0" fontId="5" fillId="34" borderId="17" xfId="0" applyFont="1" applyFill="1" applyBorder="1" applyAlignment="1">
      <alignment horizontal="left" wrapText="1"/>
    </xf>
    <xf numFmtId="182" fontId="5" fillId="34" borderId="17" xfId="0" applyNumberFormat="1" applyFont="1" applyFill="1" applyBorder="1" applyAlignment="1">
      <alignment horizontal="right" wrapText="1"/>
    </xf>
    <xf numFmtId="182" fontId="5" fillId="34" borderId="24" xfId="0" applyNumberFormat="1" applyFont="1" applyFill="1" applyBorder="1" applyAlignment="1">
      <alignment horizontal="right" wrapText="1"/>
    </xf>
    <xf numFmtId="190" fontId="0" fillId="36" borderId="27" xfId="0" applyNumberFormat="1" applyFont="1" applyFill="1" applyBorder="1" applyAlignment="1">
      <alignment horizontal="right" wrapText="1"/>
    </xf>
    <xf numFmtId="190" fontId="0" fillId="36" borderId="17" xfId="0" applyNumberFormat="1" applyFont="1" applyFill="1" applyBorder="1" applyAlignment="1">
      <alignment horizontal="right" wrapText="1"/>
    </xf>
    <xf numFmtId="190" fontId="0" fillId="36" borderId="24" xfId="0" applyNumberFormat="1" applyFont="1" applyFill="1" applyBorder="1" applyAlignment="1">
      <alignment horizontal="right" wrapText="1"/>
    </xf>
    <xf numFmtId="0" fontId="5" fillId="34" borderId="17" xfId="0" applyFont="1" applyFill="1" applyBorder="1" applyAlignment="1">
      <alignment horizontal="center" wrapText="1"/>
    </xf>
    <xf numFmtId="0" fontId="5" fillId="34" borderId="24" xfId="0" applyFont="1" applyFill="1" applyBorder="1" applyAlignment="1">
      <alignment horizontal="center" wrapText="1"/>
    </xf>
    <xf numFmtId="0" fontId="0" fillId="34" borderId="15" xfId="0" applyFont="1" applyFill="1" applyBorder="1" applyAlignment="1">
      <alignment horizontal="left" wrapText="1"/>
    </xf>
    <xf numFmtId="0" fontId="0" fillId="35" borderId="13" xfId="43" applyNumberFormat="1" applyFont="1" applyFill="1" applyBorder="1" applyAlignment="1">
      <alignment horizontal="center" vertical="top" wrapText="1"/>
    </xf>
    <xf numFmtId="0" fontId="0" fillId="35" borderId="23" xfId="43" applyNumberFormat="1" applyFont="1" applyFill="1" applyBorder="1" applyAlignment="1">
      <alignment horizontal="center" vertical="top" wrapText="1"/>
    </xf>
    <xf numFmtId="0" fontId="0" fillId="35" borderId="16" xfId="43" applyNumberFormat="1" applyFont="1" applyFill="1" applyBorder="1" applyAlignment="1">
      <alignment horizontal="center" vertical="top" wrapText="1"/>
    </xf>
    <xf numFmtId="0" fontId="0" fillId="35" borderId="22" xfId="43" applyNumberFormat="1" applyFont="1" applyFill="1" applyBorder="1" applyAlignment="1">
      <alignment horizontal="center" vertical="top" wrapText="1"/>
    </xf>
    <xf numFmtId="0" fontId="0" fillId="35" borderId="14" xfId="43" applyNumberFormat="1" applyFont="1" applyFill="1" applyBorder="1" applyAlignment="1">
      <alignment horizontal="center" vertical="top" wrapText="1"/>
    </xf>
    <xf numFmtId="0" fontId="0" fillId="35" borderId="15" xfId="43" applyNumberFormat="1" applyFont="1" applyFill="1" applyBorder="1" applyAlignment="1">
      <alignment horizontal="center" vertical="top" wrapText="1"/>
    </xf>
    <xf numFmtId="0" fontId="0" fillId="35" borderId="11" xfId="0" applyFont="1" applyFill="1" applyBorder="1" applyAlignment="1">
      <alignment horizontal="center" vertical="top" wrapText="1"/>
    </xf>
    <xf numFmtId="0" fontId="0" fillId="35" borderId="12" xfId="0" applyFont="1" applyFill="1" applyBorder="1" applyAlignment="1">
      <alignment horizontal="center" vertical="top" wrapText="1"/>
    </xf>
    <xf numFmtId="0" fontId="0" fillId="35" borderId="13" xfId="0" applyFont="1" applyFill="1" applyBorder="1" applyAlignment="1">
      <alignment horizontal="center" wrapText="1"/>
    </xf>
    <xf numFmtId="0" fontId="0" fillId="35" borderId="23" xfId="0" applyFont="1" applyFill="1" applyBorder="1" applyAlignment="1">
      <alignment horizontal="center" wrapText="1"/>
    </xf>
    <xf numFmtId="0" fontId="0" fillId="35" borderId="16" xfId="0" applyFont="1" applyFill="1" applyBorder="1" applyAlignment="1">
      <alignment horizontal="center" wrapText="1"/>
    </xf>
    <xf numFmtId="186" fontId="0" fillId="35" borderId="17" xfId="0" applyNumberFormat="1" applyFont="1" applyFill="1" applyBorder="1" applyAlignment="1">
      <alignment horizontal="center" vertical="top" wrapText="1"/>
    </xf>
    <xf numFmtId="0" fontId="0" fillId="35" borderId="22" xfId="0" applyFont="1" applyFill="1" applyBorder="1" applyAlignment="1">
      <alignment horizontal="right" vertical="top" wrapText="1"/>
    </xf>
    <xf numFmtId="0" fontId="0" fillId="35" borderId="14" xfId="0" applyFont="1" applyFill="1" applyBorder="1" applyAlignment="1">
      <alignment horizontal="right" vertical="top" wrapText="1"/>
    </xf>
    <xf numFmtId="178" fontId="10" fillId="35" borderId="23" xfId="0" applyNumberFormat="1" applyFont="1" applyFill="1" applyBorder="1" applyAlignment="1">
      <alignment horizontal="left" wrapText="1"/>
    </xf>
    <xf numFmtId="178" fontId="10" fillId="35" borderId="16" xfId="0" applyNumberFormat="1" applyFont="1" applyFill="1" applyBorder="1" applyAlignment="1">
      <alignment horizontal="left" wrapText="1"/>
    </xf>
    <xf numFmtId="187" fontId="0" fillId="35" borderId="22" xfId="0" applyNumberFormat="1" applyFont="1" applyFill="1" applyBorder="1" applyAlignment="1">
      <alignment horizontal="center" vertical="top" wrapText="1"/>
    </xf>
    <xf numFmtId="187" fontId="0" fillId="35" borderId="14" xfId="0" applyNumberFormat="1" applyFont="1" applyFill="1" applyBorder="1" applyAlignment="1">
      <alignment horizontal="center" vertical="top" wrapText="1"/>
    </xf>
    <xf numFmtId="187" fontId="0" fillId="35" borderId="15" xfId="0" applyNumberFormat="1" applyFont="1" applyFill="1" applyBorder="1" applyAlignment="1">
      <alignment horizontal="center" vertical="top" wrapText="1"/>
    </xf>
    <xf numFmtId="0" fontId="0" fillId="34" borderId="0" xfId="0" applyFont="1" applyFill="1" applyAlignment="1">
      <alignment horizontal="left" vertical="top" wrapText="1"/>
    </xf>
    <xf numFmtId="182" fontId="0" fillId="36" borderId="27" xfId="0" applyNumberFormat="1" applyFont="1" applyFill="1" applyBorder="1" applyAlignment="1">
      <alignment horizontal="right" wrapText="1"/>
    </xf>
    <xf numFmtId="182" fontId="0" fillId="34" borderId="22" xfId="0" applyNumberFormat="1" applyFon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0" fontId="7" fillId="34" borderId="13" xfId="0" applyFont="1" applyFill="1" applyBorder="1" applyAlignment="1">
      <alignment horizontal="left" wrapText="1"/>
    </xf>
    <xf numFmtId="0" fontId="7" fillId="34" borderId="23" xfId="0" applyFont="1" applyFill="1" applyBorder="1" applyAlignment="1">
      <alignment horizontal="left" wrapText="1"/>
    </xf>
    <xf numFmtId="0" fontId="7" fillId="34" borderId="16" xfId="0" applyFont="1" applyFill="1" applyBorder="1" applyAlignment="1">
      <alignment horizontal="left" wrapText="1"/>
    </xf>
    <xf numFmtId="182" fontId="7" fillId="34" borderId="13" xfId="0" applyNumberFormat="1" applyFont="1" applyFill="1" applyBorder="1" applyAlignment="1">
      <alignment horizontal="right" wrapText="1"/>
    </xf>
    <xf numFmtId="182" fontId="7" fillId="34" borderId="23" xfId="0" applyNumberFormat="1" applyFont="1" applyFill="1" applyBorder="1" applyAlignment="1">
      <alignment horizontal="right" wrapText="1"/>
    </xf>
    <xf numFmtId="182" fontId="7" fillId="34" borderId="16" xfId="0" applyNumberFormat="1" applyFont="1" applyFill="1" applyBorder="1" applyAlignment="1">
      <alignment horizontal="right" wrapText="1"/>
    </xf>
    <xf numFmtId="0" fontId="0" fillId="34" borderId="16" xfId="0" applyFont="1" applyFill="1" applyBorder="1" applyAlignment="1">
      <alignment horizontal="left" wrapText="1"/>
    </xf>
    <xf numFmtId="186" fontId="10" fillId="35" borderId="17" xfId="0" applyNumberFormat="1" applyFont="1" applyFill="1" applyBorder="1" applyAlignment="1">
      <alignment horizontal="center" wrapText="1"/>
    </xf>
    <xf numFmtId="0" fontId="0" fillId="35" borderId="22" xfId="0" applyFont="1" applyFill="1" applyBorder="1" applyAlignment="1">
      <alignment horizontal="right" wrapText="1"/>
    </xf>
    <xf numFmtId="0" fontId="0" fillId="35" borderId="14" xfId="0" applyFont="1" applyFill="1" applyBorder="1" applyAlignment="1">
      <alignment horizontal="right" wrapText="1"/>
    </xf>
    <xf numFmtId="14" fontId="0" fillId="36" borderId="27" xfId="0" applyNumberFormat="1" applyFont="1" applyFill="1" applyBorder="1" applyAlignment="1">
      <alignment horizontal="center" wrapText="1"/>
    </xf>
    <xf numFmtId="14" fontId="0" fillId="36" borderId="17" xfId="0" applyNumberFormat="1" applyFont="1" applyFill="1" applyBorder="1" applyAlignment="1">
      <alignment horizontal="center" wrapText="1"/>
    </xf>
    <xf numFmtId="14" fontId="0" fillId="36" borderId="24" xfId="0" applyNumberFormat="1" applyFont="1" applyFill="1" applyBorder="1" applyAlignment="1">
      <alignment horizontal="center" wrapText="1"/>
    </xf>
    <xf numFmtId="0" fontId="0" fillId="36" borderId="27" xfId="0" applyFont="1" applyFill="1" applyBorder="1" applyAlignment="1">
      <alignment horizontal="left" wrapText="1"/>
    </xf>
    <xf numFmtId="0" fontId="0" fillId="34" borderId="14" xfId="0" applyFont="1" applyFill="1" applyBorder="1" applyAlignment="1">
      <alignment wrapText="1"/>
    </xf>
    <xf numFmtId="180" fontId="5" fillId="34" borderId="17" xfId="0" applyNumberFormat="1" applyFont="1" applyFill="1" applyBorder="1" applyAlignment="1">
      <alignment horizontal="center" wrapText="1"/>
    </xf>
    <xf numFmtId="180" fontId="5" fillId="34" borderId="24" xfId="0" applyNumberFormat="1" applyFont="1" applyFill="1" applyBorder="1" applyAlignment="1">
      <alignment horizontal="center" wrapText="1"/>
    </xf>
    <xf numFmtId="14" fontId="0" fillId="37" borderId="0" xfId="0" applyNumberFormat="1" applyFont="1" applyFill="1" applyAlignment="1">
      <alignment horizontal="center"/>
    </xf>
    <xf numFmtId="183" fontId="0" fillId="34" borderId="14" xfId="0" applyNumberFormat="1" applyFont="1" applyFill="1" applyBorder="1" applyAlignment="1">
      <alignment horizontal="center" wrapText="1"/>
    </xf>
    <xf numFmtId="0" fontId="3" fillId="34" borderId="0" xfId="0" applyFont="1" applyFill="1" applyAlignment="1">
      <alignment horizontal="center" wrapText="1"/>
    </xf>
    <xf numFmtId="0" fontId="0" fillId="34" borderId="0" xfId="0" applyFont="1" applyFill="1" applyBorder="1" applyAlignment="1">
      <alignment wrapText="1"/>
    </xf>
    <xf numFmtId="182" fontId="10" fillId="36" borderId="27" xfId="0" applyNumberFormat="1" applyFont="1" applyFill="1" applyBorder="1" applyAlignment="1">
      <alignment horizontal="right" wrapText="1"/>
    </xf>
    <xf numFmtId="182" fontId="10" fillId="36" borderId="17" xfId="0" applyNumberFormat="1" applyFont="1" applyFill="1" applyBorder="1" applyAlignment="1">
      <alignment horizontal="right" wrapText="1"/>
    </xf>
    <xf numFmtId="182" fontId="10" fillId="36" borderId="24" xfId="0" applyNumberFormat="1" applyFont="1" applyFill="1" applyBorder="1" applyAlignment="1">
      <alignment horizontal="right" wrapText="1"/>
    </xf>
    <xf numFmtId="0" fontId="10" fillId="34" borderId="14" xfId="0" applyFont="1" applyFill="1" applyBorder="1" applyAlignment="1">
      <alignment wrapText="1"/>
    </xf>
    <xf numFmtId="0" fontId="10" fillId="34" borderId="0" xfId="0" applyFont="1" applyFill="1" applyBorder="1" applyAlignment="1">
      <alignment wrapText="1"/>
    </xf>
    <xf numFmtId="0" fontId="10" fillId="34" borderId="27" xfId="0" applyFont="1" applyFill="1" applyBorder="1" applyAlignment="1">
      <alignment horizontal="left" wrapText="1"/>
    </xf>
    <xf numFmtId="0" fontId="10" fillId="34" borderId="17" xfId="0" applyFont="1" applyFill="1" applyBorder="1" applyAlignment="1">
      <alignment horizontal="left" wrapText="1"/>
    </xf>
    <xf numFmtId="0" fontId="10" fillId="34" borderId="24" xfId="0" applyFont="1" applyFill="1" applyBorder="1" applyAlignment="1">
      <alignment horizontal="left" wrapText="1"/>
    </xf>
    <xf numFmtId="0" fontId="10" fillId="35" borderId="27" xfId="0" applyFont="1" applyFill="1" applyBorder="1" applyAlignment="1">
      <alignment horizontal="center" wrapText="1"/>
    </xf>
    <xf numFmtId="0" fontId="10" fillId="35" borderId="17" xfId="0" applyFont="1" applyFill="1" applyBorder="1" applyAlignment="1">
      <alignment horizontal="center" wrapText="1"/>
    </xf>
    <xf numFmtId="0" fontId="10" fillId="35" borderId="24" xfId="0" applyFont="1" applyFill="1" applyBorder="1" applyAlignment="1">
      <alignment horizontal="center" wrapText="1"/>
    </xf>
    <xf numFmtId="0" fontId="10" fillId="35" borderId="13" xfId="43" applyNumberFormat="1" applyFont="1" applyFill="1" applyBorder="1" applyAlignment="1">
      <alignment horizontal="center" vertical="top" wrapText="1"/>
    </xf>
    <xf numFmtId="0" fontId="10" fillId="35" borderId="23" xfId="43" applyNumberFormat="1" applyFont="1" applyFill="1" applyBorder="1" applyAlignment="1">
      <alignment horizontal="center" vertical="top" wrapText="1"/>
    </xf>
    <xf numFmtId="0" fontId="10" fillId="35" borderId="16" xfId="43" applyNumberFormat="1" applyFont="1" applyFill="1" applyBorder="1" applyAlignment="1">
      <alignment horizontal="center" vertical="top" wrapText="1"/>
    </xf>
    <xf numFmtId="0" fontId="10" fillId="35" borderId="22" xfId="43" applyNumberFormat="1" applyFont="1" applyFill="1" applyBorder="1" applyAlignment="1">
      <alignment horizontal="center" vertical="top" wrapText="1"/>
    </xf>
    <xf numFmtId="0" fontId="10" fillId="35" borderId="14" xfId="43" applyNumberFormat="1" applyFont="1" applyFill="1" applyBorder="1" applyAlignment="1">
      <alignment horizontal="center" vertical="top" wrapText="1"/>
    </xf>
    <xf numFmtId="0" fontId="10" fillId="35" borderId="15" xfId="43" applyNumberFormat="1" applyFont="1" applyFill="1" applyBorder="1" applyAlignment="1">
      <alignment horizontal="center" vertical="top" wrapText="1"/>
    </xf>
    <xf numFmtId="0" fontId="10" fillId="35" borderId="11" xfId="0" applyFont="1" applyFill="1" applyBorder="1" applyAlignment="1">
      <alignment horizontal="center" vertical="top" wrapText="1"/>
    </xf>
    <xf numFmtId="0" fontId="10" fillId="35" borderId="12" xfId="0" applyFont="1" applyFill="1" applyBorder="1" applyAlignment="1">
      <alignment horizontal="center" vertical="top" wrapText="1"/>
    </xf>
    <xf numFmtId="188" fontId="10" fillId="35" borderId="23" xfId="0" applyNumberFormat="1" applyFont="1" applyFill="1" applyBorder="1" applyAlignment="1">
      <alignment horizontal="right" vertical="top" wrapText="1"/>
    </xf>
    <xf numFmtId="187" fontId="10" fillId="35" borderId="22" xfId="0" applyNumberFormat="1" applyFont="1" applyFill="1" applyBorder="1" applyAlignment="1">
      <alignment horizontal="center" vertical="top" wrapText="1"/>
    </xf>
    <xf numFmtId="187" fontId="10" fillId="35" borderId="14" xfId="0" applyNumberFormat="1" applyFont="1" applyFill="1" applyBorder="1" applyAlignment="1">
      <alignment horizontal="center" vertical="top" wrapText="1"/>
    </xf>
    <xf numFmtId="187" fontId="10" fillId="35" borderId="15" xfId="0" applyNumberFormat="1" applyFont="1" applyFill="1" applyBorder="1" applyAlignment="1">
      <alignment horizontal="center" vertical="top" wrapText="1"/>
    </xf>
    <xf numFmtId="182" fontId="10" fillId="34" borderId="27" xfId="0" applyNumberFormat="1" applyFont="1" applyFill="1" applyBorder="1" applyAlignment="1">
      <alignment horizontal="right" wrapText="1"/>
    </xf>
    <xf numFmtId="182" fontId="10" fillId="34" borderId="17" xfId="0" applyNumberFormat="1" applyFont="1" applyFill="1" applyBorder="1" applyAlignment="1">
      <alignment horizontal="right" wrapText="1"/>
    </xf>
    <xf numFmtId="182" fontId="10" fillId="34" borderId="24" xfId="0" applyNumberFormat="1" applyFont="1" applyFill="1" applyBorder="1" applyAlignment="1">
      <alignment horizontal="right" wrapText="1"/>
    </xf>
    <xf numFmtId="0" fontId="10" fillId="34" borderId="13" xfId="0" applyFont="1" applyFill="1" applyBorder="1" applyAlignment="1">
      <alignment horizontal="left" wrapText="1"/>
    </xf>
    <xf numFmtId="0" fontId="10" fillId="34" borderId="23" xfId="0" applyFont="1" applyFill="1" applyBorder="1" applyAlignment="1">
      <alignment horizontal="left" wrapText="1"/>
    </xf>
    <xf numFmtId="0" fontId="10" fillId="34" borderId="16" xfId="0" applyFont="1" applyFill="1" applyBorder="1" applyAlignment="1">
      <alignment horizontal="left" wrapText="1"/>
    </xf>
    <xf numFmtId="182" fontId="10" fillId="34" borderId="13" xfId="0" applyNumberFormat="1" applyFont="1" applyFill="1" applyBorder="1" applyAlignment="1">
      <alignment horizontal="right" wrapText="1"/>
    </xf>
    <xf numFmtId="182" fontId="10" fillId="34" borderId="23" xfId="0" applyNumberFormat="1" applyFont="1" applyFill="1" applyBorder="1" applyAlignment="1">
      <alignment horizontal="right" wrapText="1"/>
    </xf>
    <xf numFmtId="182" fontId="10" fillId="34" borderId="16" xfId="0" applyNumberFormat="1" applyFont="1" applyFill="1" applyBorder="1" applyAlignment="1">
      <alignment horizontal="right" wrapText="1"/>
    </xf>
    <xf numFmtId="0" fontId="10" fillId="34" borderId="22" xfId="0" applyFont="1" applyFill="1" applyBorder="1" applyAlignment="1">
      <alignment horizontal="left" wrapText="1"/>
    </xf>
    <xf numFmtId="0" fontId="10" fillId="34" borderId="14" xfId="0" applyFont="1" applyFill="1" applyBorder="1" applyAlignment="1">
      <alignment horizontal="left" wrapText="1"/>
    </xf>
    <xf numFmtId="182" fontId="10" fillId="36" borderId="14" xfId="0" applyNumberFormat="1" applyFont="1" applyFill="1" applyBorder="1" applyAlignment="1">
      <alignment horizontal="right" wrapText="1"/>
    </xf>
    <xf numFmtId="182" fontId="10" fillId="36" borderId="22" xfId="0" applyNumberFormat="1" applyFont="1" applyFill="1" applyBorder="1" applyAlignment="1">
      <alignment horizontal="right" wrapText="1"/>
    </xf>
    <xf numFmtId="182" fontId="10" fillId="36" borderId="15" xfId="0" applyNumberFormat="1" applyFont="1" applyFill="1" applyBorder="1" applyAlignment="1">
      <alignment horizontal="right" wrapText="1"/>
    </xf>
    <xf numFmtId="0" fontId="10" fillId="34" borderId="15" xfId="0" applyFont="1" applyFill="1" applyBorder="1" applyAlignment="1">
      <alignment horizontal="left" wrapText="1"/>
    </xf>
    <xf numFmtId="0" fontId="0" fillId="34" borderId="0" xfId="0" applyFont="1" applyFill="1" applyAlignment="1">
      <alignment horizontal="left" vertical="top" wrapText="1"/>
    </xf>
    <xf numFmtId="0" fontId="0" fillId="34" borderId="0" xfId="0" applyFont="1" applyFill="1" applyAlignment="1">
      <alignment horizontal="left" wrapText="1"/>
    </xf>
    <xf numFmtId="196" fontId="10" fillId="36" borderId="27" xfId="0" applyNumberFormat="1" applyFont="1" applyFill="1" applyBorder="1" applyAlignment="1">
      <alignment horizontal="right" wrapText="1"/>
    </xf>
    <xf numFmtId="196" fontId="10" fillId="36" borderId="17" xfId="0" applyNumberFormat="1" applyFont="1" applyFill="1" applyBorder="1" applyAlignment="1">
      <alignment horizontal="right" wrapText="1"/>
    </xf>
    <xf numFmtId="196" fontId="10" fillId="36" borderId="24" xfId="0" applyNumberFormat="1" applyFont="1" applyFill="1" applyBorder="1" applyAlignment="1">
      <alignment horizontal="right" wrapText="1"/>
    </xf>
    <xf numFmtId="0" fontId="0" fillId="34" borderId="14" xfId="0" applyFont="1" applyFill="1" applyBorder="1" applyAlignment="1">
      <alignment horizontal="center" wrapText="1"/>
    </xf>
    <xf numFmtId="178" fontId="0" fillId="34" borderId="14" xfId="0" applyNumberFormat="1" applyFont="1" applyFill="1" applyBorder="1" applyAlignment="1">
      <alignment horizontal="center"/>
    </xf>
    <xf numFmtId="188" fontId="10" fillId="34" borderId="14" xfId="0" applyNumberFormat="1" applyFont="1" applyFill="1" applyBorder="1" applyAlignment="1">
      <alignment horizontal="left" wrapText="1"/>
    </xf>
    <xf numFmtId="187" fontId="10" fillId="34" borderId="0" xfId="0" applyNumberFormat="1" applyFont="1" applyFill="1" applyAlignment="1">
      <alignment horizontal="left" wrapText="1"/>
    </xf>
    <xf numFmtId="0" fontId="10" fillId="34" borderId="0" xfId="0" applyFont="1" applyFill="1" applyAlignment="1">
      <alignment horizontal="left" wrapText="1"/>
    </xf>
    <xf numFmtId="0" fontId="10" fillId="34" borderId="14" xfId="0" applyFont="1" applyFill="1" applyBorder="1" applyAlignment="1">
      <alignment horizontal="center" wrapText="1"/>
    </xf>
    <xf numFmtId="0" fontId="4" fillId="34" borderId="0" xfId="0" applyFont="1" applyFill="1" applyAlignment="1">
      <alignment horizontal="center" vertical="top" wrapText="1"/>
    </xf>
    <xf numFmtId="0" fontId="4" fillId="34" borderId="23" xfId="0" applyFont="1" applyFill="1" applyBorder="1" applyAlignment="1">
      <alignment horizontal="center" vertical="top" wrapText="1"/>
    </xf>
    <xf numFmtId="182" fontId="10" fillId="36" borderId="27" xfId="0" applyNumberFormat="1" applyFont="1" applyFill="1" applyBorder="1" applyAlignment="1">
      <alignment horizontal="center" wrapText="1"/>
    </xf>
    <xf numFmtId="182" fontId="10" fillId="36" borderId="24" xfId="0" applyNumberFormat="1" applyFont="1" applyFill="1" applyBorder="1" applyAlignment="1">
      <alignment horizontal="center" wrapText="1"/>
    </xf>
    <xf numFmtId="182" fontId="10" fillId="34" borderId="27" xfId="0" applyNumberFormat="1" applyFont="1" applyFill="1" applyBorder="1" applyAlignment="1">
      <alignment horizontal="center" wrapText="1"/>
    </xf>
    <xf numFmtId="182" fontId="10" fillId="34" borderId="24" xfId="0" applyNumberFormat="1" applyFont="1" applyFill="1" applyBorder="1" applyAlignment="1">
      <alignment horizontal="center" wrapText="1"/>
    </xf>
    <xf numFmtId="182" fontId="10" fillId="34" borderId="13" xfId="0" applyNumberFormat="1" applyFont="1" applyFill="1" applyBorder="1" applyAlignment="1">
      <alignment horizontal="center" wrapText="1"/>
    </xf>
    <xf numFmtId="182" fontId="10" fillId="34" borderId="16" xfId="0" applyNumberFormat="1" applyFont="1" applyFill="1" applyBorder="1" applyAlignment="1">
      <alignment horizontal="center" wrapText="1"/>
    </xf>
    <xf numFmtId="182" fontId="10" fillId="36" borderId="22" xfId="0" applyNumberFormat="1" applyFont="1" applyFill="1" applyBorder="1" applyAlignment="1">
      <alignment horizontal="center" wrapText="1"/>
    </xf>
    <xf numFmtId="182" fontId="10" fillId="36" borderId="15" xfId="0" applyNumberFormat="1" applyFont="1" applyFill="1" applyBorder="1" applyAlignment="1">
      <alignment horizontal="center" wrapText="1"/>
    </xf>
    <xf numFmtId="182" fontId="10" fillId="34" borderId="22" xfId="0" applyNumberFormat="1" applyFont="1" applyFill="1" applyBorder="1" applyAlignment="1">
      <alignment horizontal="center" wrapText="1"/>
    </xf>
    <xf numFmtId="182" fontId="10" fillId="34" borderId="15" xfId="0" applyNumberFormat="1" applyFont="1" applyFill="1" applyBorder="1" applyAlignment="1">
      <alignment horizontal="center" wrapText="1"/>
    </xf>
    <xf numFmtId="182" fontId="10" fillId="36" borderId="13" xfId="0" applyNumberFormat="1" applyFont="1" applyFill="1" applyBorder="1" applyAlignment="1">
      <alignment horizontal="center" wrapText="1"/>
    </xf>
    <xf numFmtId="182" fontId="10" fillId="36" borderId="16" xfId="0" applyNumberFormat="1" applyFont="1" applyFill="1" applyBorder="1" applyAlignment="1">
      <alignment horizontal="center" wrapText="1"/>
    </xf>
    <xf numFmtId="182" fontId="10" fillId="34" borderId="28" xfId="0" applyNumberFormat="1" applyFont="1" applyFill="1" applyBorder="1" applyAlignment="1">
      <alignment horizontal="center" wrapText="1"/>
    </xf>
    <xf numFmtId="182" fontId="10" fillId="34" borderId="29" xfId="0" applyNumberFormat="1" applyFont="1" applyFill="1" applyBorder="1" applyAlignment="1">
      <alignment horizontal="center" wrapText="1"/>
    </xf>
    <xf numFmtId="182" fontId="10" fillId="34" borderId="23" xfId="0" applyNumberFormat="1" applyFont="1" applyFill="1" applyBorder="1" applyAlignment="1">
      <alignment horizontal="center" wrapText="1"/>
    </xf>
    <xf numFmtId="0" fontId="10" fillId="35" borderId="10" xfId="0" applyFont="1" applyFill="1" applyBorder="1" applyAlignment="1">
      <alignment horizontal="center" wrapText="1"/>
    </xf>
    <xf numFmtId="0" fontId="10" fillId="34" borderId="10" xfId="0" applyFont="1" applyFill="1" applyBorder="1" applyAlignment="1">
      <alignment horizontal="left" wrapText="1"/>
    </xf>
    <xf numFmtId="0" fontId="10" fillId="34" borderId="0" xfId="0" applyFont="1" applyFill="1" applyAlignment="1">
      <alignment horizontal="left" vertical="center" wrapText="1"/>
    </xf>
    <xf numFmtId="0" fontId="15" fillId="34" borderId="0" xfId="0" applyFont="1" applyFill="1" applyAlignment="1">
      <alignment horizontal="center" wrapText="1"/>
    </xf>
    <xf numFmtId="188" fontId="10" fillId="34" borderId="14" xfId="0" applyNumberFormat="1" applyFont="1" applyFill="1" applyBorder="1" applyAlignment="1">
      <alignment horizontal="right" wrapText="1"/>
    </xf>
    <xf numFmtId="0" fontId="10" fillId="35" borderId="10" xfId="0" applyFont="1" applyFill="1" applyBorder="1" applyAlignment="1">
      <alignment horizontal="center" vertical="top" wrapText="1"/>
    </xf>
    <xf numFmtId="0" fontId="10" fillId="35" borderId="10"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4" xfId="0" applyFont="1" applyFill="1" applyBorder="1" applyAlignment="1">
      <alignment horizontal="center" vertical="center" wrapText="1"/>
    </xf>
    <xf numFmtId="49" fontId="0" fillId="34" borderId="27" xfId="0" applyNumberFormat="1" applyFont="1" applyFill="1" applyBorder="1" applyAlignment="1">
      <alignment horizontal="center" wrapText="1"/>
    </xf>
    <xf numFmtId="49" fontId="0" fillId="34" borderId="24" xfId="0" applyNumberFormat="1" applyFont="1" applyFill="1" applyBorder="1" applyAlignment="1">
      <alignment horizontal="center" wrapText="1"/>
    </xf>
    <xf numFmtId="49" fontId="0" fillId="34" borderId="13" xfId="0" applyNumberFormat="1" applyFont="1" applyFill="1" applyBorder="1" applyAlignment="1">
      <alignment horizontal="center" wrapText="1"/>
    </xf>
    <xf numFmtId="49" fontId="0" fillId="34" borderId="16" xfId="0" applyNumberFormat="1" applyFont="1" applyFill="1" applyBorder="1" applyAlignment="1">
      <alignment horizontal="center" wrapText="1"/>
    </xf>
    <xf numFmtId="49" fontId="0" fillId="34" borderId="22" xfId="0" applyNumberFormat="1" applyFont="1" applyFill="1" applyBorder="1" applyAlignment="1">
      <alignment horizontal="center" wrapText="1"/>
    </xf>
    <xf numFmtId="49" fontId="0" fillId="34" borderId="15" xfId="0" applyNumberFormat="1" applyFont="1" applyFill="1" applyBorder="1" applyAlignment="1">
      <alignment horizontal="center" wrapText="1"/>
    </xf>
    <xf numFmtId="0" fontId="0" fillId="34" borderId="22" xfId="0" applyFont="1" applyFill="1" applyBorder="1" applyAlignment="1">
      <alignment horizontal="left" wrapText="1"/>
    </xf>
    <xf numFmtId="0" fontId="0" fillId="34" borderId="14" xfId="0" applyFont="1" applyFill="1" applyBorder="1" applyAlignment="1">
      <alignment horizontal="left" wrapText="1"/>
    </xf>
    <xf numFmtId="0" fontId="0" fillId="34" borderId="15" xfId="0" applyFont="1" applyFill="1" applyBorder="1" applyAlignment="1">
      <alignment horizontal="left" wrapText="1"/>
    </xf>
    <xf numFmtId="182" fontId="0" fillId="34" borderId="28" xfId="0" applyNumberFormat="1" applyFont="1" applyFill="1" applyBorder="1" applyAlignment="1">
      <alignment horizontal="right" wrapText="1"/>
    </xf>
    <xf numFmtId="182" fontId="0" fillId="34" borderId="0" xfId="0" applyNumberFormat="1" applyFont="1" applyFill="1" applyBorder="1" applyAlignment="1">
      <alignment horizontal="right" wrapText="1"/>
    </xf>
    <xf numFmtId="182" fontId="0" fillId="34" borderId="29" xfId="0" applyNumberFormat="1" applyFont="1" applyFill="1" applyBorder="1" applyAlignment="1">
      <alignment horizontal="right" wrapText="1"/>
    </xf>
    <xf numFmtId="182" fontId="0" fillId="36" borderId="22" xfId="0" applyNumberFormat="1" applyFont="1" applyFill="1" applyBorder="1" applyAlignment="1">
      <alignment horizontal="right" wrapText="1"/>
    </xf>
    <xf numFmtId="0" fontId="0" fillId="35" borderId="27" xfId="0" applyFont="1" applyFill="1" applyBorder="1" applyAlignment="1">
      <alignment horizontal="center" wrapText="1"/>
    </xf>
    <xf numFmtId="0" fontId="0" fillId="35" borderId="24" xfId="0" applyFont="1" applyFill="1" applyBorder="1" applyAlignment="1">
      <alignment horizontal="center" wrapText="1"/>
    </xf>
    <xf numFmtId="0" fontId="0" fillId="34" borderId="28" xfId="0" applyFont="1" applyFill="1" applyBorder="1" applyAlignment="1">
      <alignment horizontal="left" wrapText="1"/>
    </xf>
    <xf numFmtId="0" fontId="0" fillId="34" borderId="0" xfId="0" applyFont="1" applyFill="1" applyBorder="1" applyAlignment="1">
      <alignment horizontal="left" wrapText="1"/>
    </xf>
    <xf numFmtId="0" fontId="0" fillId="34" borderId="29" xfId="0" applyFont="1" applyFill="1" applyBorder="1" applyAlignment="1">
      <alignment horizontal="left" wrapText="1"/>
    </xf>
    <xf numFmtId="0" fontId="0" fillId="35" borderId="13"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15"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9">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rgb="FFFF0000"/>
      </font>
      <fill>
        <patternFill>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
    <tabColor indexed="44"/>
  </sheetPr>
  <dimension ref="B2:AA104"/>
  <sheetViews>
    <sheetView zoomScalePageLayoutView="0" workbookViewId="0" topLeftCell="A3">
      <selection activeCell="I93" sqref="I93:M93"/>
    </sheetView>
  </sheetViews>
  <sheetFormatPr defaultColWidth="9.140625" defaultRowHeight="15"/>
  <cols>
    <col min="1" max="2" width="0.85546875" style="9" customWidth="1"/>
    <col min="3" max="4" width="9.7109375" style="9" customWidth="1"/>
    <col min="5" max="5" width="12.140625" style="9" customWidth="1"/>
    <col min="6" max="6" width="6.57421875" style="9" customWidth="1"/>
    <col min="7" max="7" width="13.7109375" style="9" customWidth="1"/>
    <col min="8" max="8" width="7.57421875" style="9" customWidth="1"/>
    <col min="9" max="9" width="3.421875" style="9" customWidth="1"/>
    <col min="10" max="10" width="3.7109375" style="9" customWidth="1"/>
    <col min="11" max="11" width="4.421875" style="9" customWidth="1"/>
    <col min="12" max="12" width="5.00390625" style="9" customWidth="1"/>
    <col min="13" max="13" width="3.28125" style="9" customWidth="1"/>
    <col min="14" max="14" width="3.57421875" style="9" customWidth="1"/>
    <col min="15" max="15" width="3.7109375" style="9" customWidth="1"/>
    <col min="16" max="16" width="4.421875" style="9" customWidth="1"/>
    <col min="17" max="17" width="5.00390625" style="9" customWidth="1"/>
    <col min="18" max="18" width="3.28125" style="9" customWidth="1"/>
    <col min="19" max="20" width="0.85546875" style="9" customWidth="1"/>
    <col min="21" max="21" width="12.140625" style="9" customWidth="1"/>
    <col min="22" max="22" width="10.57421875" style="9" customWidth="1"/>
    <col min="23" max="16384" width="9.140625" style="9" customWidth="1"/>
  </cols>
  <sheetData>
    <row r="1" s="1" customFormat="1" ht="6" customHeight="1"/>
    <row r="2" spans="2:19" s="6" customFormat="1" ht="6" customHeight="1">
      <c r="B2" s="2"/>
      <c r="C2" s="3"/>
      <c r="D2" s="3"/>
      <c r="E2" s="3"/>
      <c r="F2" s="3"/>
      <c r="G2" s="3"/>
      <c r="H2" s="4"/>
      <c r="I2" s="5"/>
      <c r="J2" s="5"/>
      <c r="K2" s="5"/>
      <c r="L2" s="5"/>
      <c r="M2" s="5"/>
      <c r="N2" s="5"/>
      <c r="O2" s="5"/>
      <c r="P2" s="5"/>
      <c r="Q2" s="5"/>
      <c r="R2" s="5"/>
      <c r="S2" s="5"/>
    </row>
    <row r="3" spans="2:19" s="6" customFormat="1" ht="74.25" customHeight="1">
      <c r="B3" s="5"/>
      <c r="C3" s="7"/>
      <c r="D3" s="7"/>
      <c r="E3" s="7"/>
      <c r="F3" s="7"/>
      <c r="G3" s="7"/>
      <c r="H3" s="5"/>
      <c r="I3" s="5"/>
      <c r="J3" s="5"/>
      <c r="K3" s="5"/>
      <c r="L3" s="187" t="s">
        <v>61</v>
      </c>
      <c r="M3" s="187"/>
      <c r="N3" s="187"/>
      <c r="O3" s="187"/>
      <c r="P3" s="187"/>
      <c r="Q3" s="187"/>
      <c r="R3" s="187"/>
      <c r="S3" s="5"/>
    </row>
    <row r="4" spans="2:19" s="6" customFormat="1" ht="10.5" customHeight="1">
      <c r="B4" s="5"/>
      <c r="C4" s="5"/>
      <c r="D4" s="5"/>
      <c r="E4" s="5"/>
      <c r="F4" s="5"/>
      <c r="G4" s="5"/>
      <c r="H4" s="5"/>
      <c r="I4" s="5"/>
      <c r="J4" s="5"/>
      <c r="K4" s="5"/>
      <c r="L4" s="5"/>
      <c r="M4" s="5"/>
      <c r="N4" s="5"/>
      <c r="O4" s="5"/>
      <c r="P4" s="5"/>
      <c r="Q4" s="5"/>
      <c r="R4" s="5"/>
      <c r="S4" s="5"/>
    </row>
    <row r="5" spans="2:22" ht="15" customHeight="1">
      <c r="B5" s="5"/>
      <c r="C5" s="211" t="s">
        <v>0</v>
      </c>
      <c r="D5" s="211"/>
      <c r="E5" s="211"/>
      <c r="F5" s="211"/>
      <c r="G5" s="211"/>
      <c r="H5" s="211"/>
      <c r="I5" s="211"/>
      <c r="J5" s="211"/>
      <c r="K5" s="211"/>
      <c r="L5" s="211"/>
      <c r="M5" s="211"/>
      <c r="N5" s="211"/>
      <c r="O5" s="211"/>
      <c r="P5" s="211"/>
      <c r="Q5" s="211"/>
      <c r="R5" s="211"/>
      <c r="S5" s="8"/>
      <c r="U5" s="209">
        <v>43101</v>
      </c>
      <c r="V5" s="209"/>
    </row>
    <row r="6" spans="2:23" ht="15">
      <c r="B6" s="8"/>
      <c r="C6" s="17"/>
      <c r="D6" s="17"/>
      <c r="E6" s="17"/>
      <c r="F6" s="27" t="s">
        <v>67</v>
      </c>
      <c r="G6" s="210">
        <v>43466</v>
      </c>
      <c r="H6" s="210"/>
      <c r="I6" s="210"/>
      <c r="J6" s="17"/>
      <c r="K6" s="17"/>
      <c r="L6" s="17"/>
      <c r="M6" s="17"/>
      <c r="N6" s="17"/>
      <c r="O6" s="18"/>
      <c r="P6" s="18"/>
      <c r="Q6" s="18"/>
      <c r="R6" s="18"/>
      <c r="S6" s="8"/>
      <c r="U6" s="209">
        <v>43465</v>
      </c>
      <c r="V6" s="209"/>
      <c r="W6" s="98"/>
    </row>
    <row r="7" spans="2:19" ht="10.5" customHeight="1">
      <c r="B7" s="8"/>
      <c r="C7" s="206"/>
      <c r="D7" s="212"/>
      <c r="E7" s="212"/>
      <c r="F7" s="212"/>
      <c r="G7" s="212"/>
      <c r="H7" s="212"/>
      <c r="I7" s="8"/>
      <c r="J7" s="8"/>
      <c r="K7" s="8"/>
      <c r="L7" s="8"/>
      <c r="M7" s="8"/>
      <c r="N7" s="8"/>
      <c r="O7" s="8"/>
      <c r="P7" s="8"/>
      <c r="Q7" s="8"/>
      <c r="R7" s="8"/>
      <c r="S7" s="8"/>
    </row>
    <row r="8" spans="2:25" ht="15" customHeight="1">
      <c r="B8" s="8"/>
      <c r="C8" s="136" t="s">
        <v>1</v>
      </c>
      <c r="D8" s="137"/>
      <c r="E8" s="138"/>
      <c r="F8" s="120" t="s">
        <v>289</v>
      </c>
      <c r="G8" s="121"/>
      <c r="H8" s="121"/>
      <c r="I8" s="121"/>
      <c r="J8" s="121"/>
      <c r="K8" s="121"/>
      <c r="L8" s="121"/>
      <c r="M8" s="121"/>
      <c r="N8" s="121"/>
      <c r="O8" s="121"/>
      <c r="P8" s="121"/>
      <c r="Q8" s="121"/>
      <c r="R8" s="122"/>
      <c r="S8" s="8"/>
      <c r="U8" s="105">
        <f>DAY(U5)</f>
        <v>1</v>
      </c>
      <c r="V8" s="105">
        <f>DAY(U6)</f>
        <v>31</v>
      </c>
      <c r="W8" s="106"/>
      <c r="X8" s="106"/>
      <c r="Y8" s="106"/>
    </row>
    <row r="9" spans="2:25" ht="15" customHeight="1">
      <c r="B9" s="8"/>
      <c r="C9" s="136" t="s">
        <v>2</v>
      </c>
      <c r="D9" s="137"/>
      <c r="E9" s="138"/>
      <c r="F9" s="120">
        <v>700026660</v>
      </c>
      <c r="G9" s="121"/>
      <c r="H9" s="121"/>
      <c r="I9" s="121"/>
      <c r="J9" s="121"/>
      <c r="K9" s="121"/>
      <c r="L9" s="121"/>
      <c r="M9" s="121"/>
      <c r="N9" s="121"/>
      <c r="O9" s="121"/>
      <c r="P9" s="121"/>
      <c r="Q9" s="121"/>
      <c r="R9" s="122"/>
      <c r="S9" s="8"/>
      <c r="U9" s="105">
        <f>MONTH(U5)</f>
        <v>1</v>
      </c>
      <c r="V9" s="105">
        <f>MONTH(U6)</f>
        <v>12</v>
      </c>
      <c r="W9" s="106" t="str">
        <f>IF(U9=1,"январь",IF(U9=2,"февраль",IF(U9=3,"март",IF(U9=4,"апрель",IF(U9=5,"май",IF(U9=6,"июнь",IF(U9=7,"июль",W10)))))))</f>
        <v>январь</v>
      </c>
      <c r="X9" s="106" t="str">
        <f>IF(V9=1,"январь",IF(V9=2,"февраль",IF(V9=3,"март",IF(V9=4,"апрель",IF(V9=5,"май",IF(V9=6,"июнь",IF(V9=7,"июль",X10)))))))</f>
        <v>декабрь</v>
      </c>
      <c r="Y9" s="106"/>
    </row>
    <row r="10" spans="2:25" ht="15" customHeight="1">
      <c r="B10" s="8"/>
      <c r="C10" s="136" t="s">
        <v>3</v>
      </c>
      <c r="D10" s="137"/>
      <c r="E10" s="138"/>
      <c r="F10" s="120">
        <v>10511</v>
      </c>
      <c r="G10" s="121"/>
      <c r="H10" s="121"/>
      <c r="I10" s="121"/>
      <c r="J10" s="121"/>
      <c r="K10" s="121"/>
      <c r="L10" s="121"/>
      <c r="M10" s="121"/>
      <c r="N10" s="121"/>
      <c r="O10" s="121"/>
      <c r="P10" s="121"/>
      <c r="Q10" s="121"/>
      <c r="R10" s="122"/>
      <c r="S10" s="8"/>
      <c r="U10" s="105">
        <f>YEAR(U5)</f>
        <v>2018</v>
      </c>
      <c r="V10" s="105">
        <f>YEAR(U6)</f>
        <v>2018</v>
      </c>
      <c r="W10" s="106">
        <f>IF(U9=8,"август",IF(U9=9,"сентябрь",IF(U9=10,"октябрь",IF(U9=11,"ноябрь",IF(U9=12,"декабрь",0)))))</f>
        <v>0</v>
      </c>
      <c r="X10" s="106" t="str">
        <f>IF(V9=8,"август",IF(V9=9,"сентябрь",IF(V9=10,"октябрь",IF(V9=11,"ноябрь",IF(V9=12,"декабрь",0)))))</f>
        <v>декабрь</v>
      </c>
      <c r="Y10" s="106"/>
    </row>
    <row r="11" spans="2:25" ht="15" customHeight="1">
      <c r="B11" s="8"/>
      <c r="C11" s="136" t="s">
        <v>4</v>
      </c>
      <c r="D11" s="137"/>
      <c r="E11" s="138"/>
      <c r="F11" s="120" t="s">
        <v>290</v>
      </c>
      <c r="G11" s="121"/>
      <c r="H11" s="121"/>
      <c r="I11" s="121"/>
      <c r="J11" s="121"/>
      <c r="K11" s="121"/>
      <c r="L11" s="121"/>
      <c r="M11" s="121"/>
      <c r="N11" s="121"/>
      <c r="O11" s="121"/>
      <c r="P11" s="121"/>
      <c r="Q11" s="121"/>
      <c r="R11" s="122"/>
      <c r="S11" s="8"/>
      <c r="U11" s="105"/>
      <c r="V11" s="106"/>
      <c r="W11" s="106"/>
      <c r="X11" s="106"/>
      <c r="Y11" s="106"/>
    </row>
    <row r="12" spans="2:19" ht="15" customHeight="1">
      <c r="B12" s="8"/>
      <c r="C12" s="136" t="s">
        <v>5</v>
      </c>
      <c r="D12" s="137"/>
      <c r="E12" s="138"/>
      <c r="F12" s="120" t="s">
        <v>291</v>
      </c>
      <c r="G12" s="121"/>
      <c r="H12" s="121"/>
      <c r="I12" s="121"/>
      <c r="J12" s="121"/>
      <c r="K12" s="121"/>
      <c r="L12" s="121"/>
      <c r="M12" s="121"/>
      <c r="N12" s="121"/>
      <c r="O12" s="121"/>
      <c r="P12" s="121"/>
      <c r="Q12" s="121"/>
      <c r="R12" s="122"/>
      <c r="S12" s="8"/>
    </row>
    <row r="13" spans="2:19" ht="15" customHeight="1">
      <c r="B13" s="8"/>
      <c r="C13" s="136" t="s">
        <v>6</v>
      </c>
      <c r="D13" s="137"/>
      <c r="E13" s="138"/>
      <c r="F13" s="205" t="s">
        <v>296</v>
      </c>
      <c r="G13" s="121"/>
      <c r="H13" s="121"/>
      <c r="I13" s="121"/>
      <c r="J13" s="121"/>
      <c r="K13" s="121"/>
      <c r="L13" s="121"/>
      <c r="M13" s="121"/>
      <c r="N13" s="121"/>
      <c r="O13" s="121"/>
      <c r="P13" s="121"/>
      <c r="Q13" s="121"/>
      <c r="R13" s="122"/>
      <c r="S13" s="8"/>
    </row>
    <row r="14" spans="2:19" ht="15">
      <c r="B14" s="8"/>
      <c r="C14" s="136" t="s">
        <v>7</v>
      </c>
      <c r="D14" s="137"/>
      <c r="E14" s="138"/>
      <c r="F14" s="120" t="s">
        <v>292</v>
      </c>
      <c r="G14" s="121"/>
      <c r="H14" s="121"/>
      <c r="I14" s="121"/>
      <c r="J14" s="121"/>
      <c r="K14" s="121"/>
      <c r="L14" s="121"/>
      <c r="M14" s="121"/>
      <c r="N14" s="121"/>
      <c r="O14" s="121"/>
      <c r="P14" s="121"/>
      <c r="Q14" s="121"/>
      <c r="R14" s="122"/>
      <c r="S14" s="8"/>
    </row>
    <row r="15" spans="2:19" ht="10.5" customHeight="1">
      <c r="B15" s="8"/>
      <c r="C15" s="8"/>
      <c r="D15" s="8"/>
      <c r="E15" s="8"/>
      <c r="F15" s="8"/>
      <c r="G15" s="8"/>
      <c r="H15" s="8"/>
      <c r="I15" s="8"/>
      <c r="J15" s="8"/>
      <c r="K15" s="8"/>
      <c r="L15" s="8"/>
      <c r="M15" s="8"/>
      <c r="N15" s="8"/>
      <c r="O15" s="8"/>
      <c r="P15" s="8"/>
      <c r="Q15" s="8"/>
      <c r="R15" s="8"/>
      <c r="S15" s="8"/>
    </row>
    <row r="16" spans="2:21" ht="15">
      <c r="B16" s="8"/>
      <c r="C16" s="10"/>
      <c r="D16" s="10"/>
      <c r="E16" s="10"/>
      <c r="F16" s="10"/>
      <c r="G16" s="10"/>
      <c r="H16" s="8"/>
      <c r="I16" s="136" t="s">
        <v>8</v>
      </c>
      <c r="J16" s="137"/>
      <c r="K16" s="137"/>
      <c r="L16" s="137"/>
      <c r="M16" s="138"/>
      <c r="N16" s="202"/>
      <c r="O16" s="203"/>
      <c r="P16" s="203"/>
      <c r="Q16" s="203"/>
      <c r="R16" s="204"/>
      <c r="S16" s="8"/>
      <c r="U16" s="11"/>
    </row>
    <row r="17" spans="2:19" ht="15">
      <c r="B17" s="8"/>
      <c r="C17" s="10"/>
      <c r="D17" s="10"/>
      <c r="E17" s="10"/>
      <c r="F17" s="10"/>
      <c r="G17" s="10"/>
      <c r="H17" s="8"/>
      <c r="I17" s="136" t="s">
        <v>9</v>
      </c>
      <c r="J17" s="137"/>
      <c r="K17" s="137"/>
      <c r="L17" s="137"/>
      <c r="M17" s="138"/>
      <c r="N17" s="202"/>
      <c r="O17" s="203"/>
      <c r="P17" s="203"/>
      <c r="Q17" s="203"/>
      <c r="R17" s="204"/>
      <c r="S17" s="8"/>
    </row>
    <row r="18" spans="2:19" ht="15">
      <c r="B18" s="8"/>
      <c r="C18" s="10"/>
      <c r="D18" s="10"/>
      <c r="E18" s="10"/>
      <c r="F18" s="10"/>
      <c r="G18" s="10"/>
      <c r="H18" s="8"/>
      <c r="I18" s="136" t="s">
        <v>10</v>
      </c>
      <c r="J18" s="137"/>
      <c r="K18" s="137"/>
      <c r="L18" s="137"/>
      <c r="M18" s="138"/>
      <c r="N18" s="202"/>
      <c r="O18" s="203"/>
      <c r="P18" s="203"/>
      <c r="Q18" s="203"/>
      <c r="R18" s="204"/>
      <c r="S18" s="8"/>
    </row>
    <row r="19" spans="2:19" ht="10.5" customHeight="1">
      <c r="B19" s="8"/>
      <c r="C19" s="8"/>
      <c r="D19" s="8"/>
      <c r="E19" s="8"/>
      <c r="F19" s="8"/>
      <c r="G19" s="8"/>
      <c r="H19" s="8"/>
      <c r="I19" s="8"/>
      <c r="J19" s="8"/>
      <c r="K19" s="8"/>
      <c r="L19" s="8"/>
      <c r="M19" s="8"/>
      <c r="N19" s="8"/>
      <c r="O19" s="8"/>
      <c r="P19" s="8"/>
      <c r="Q19" s="8"/>
      <c r="R19" s="8"/>
      <c r="S19" s="8"/>
    </row>
    <row r="20" spans="2:19" ht="15" customHeight="1">
      <c r="B20" s="8"/>
      <c r="C20" s="168" t="s">
        <v>11</v>
      </c>
      <c r="D20" s="169"/>
      <c r="E20" s="169"/>
      <c r="F20" s="169"/>
      <c r="G20" s="170"/>
      <c r="H20" s="174" t="s">
        <v>12</v>
      </c>
      <c r="I20" s="110" t="s">
        <v>62</v>
      </c>
      <c r="J20" s="199">
        <v>366</v>
      </c>
      <c r="K20" s="199"/>
      <c r="L20" s="199"/>
      <c r="M20" s="111"/>
      <c r="N20" s="112" t="s">
        <v>135</v>
      </c>
      <c r="O20" s="182">
        <f>DATE(YEAR(U5),MONTH(0),DAY(0))</f>
        <v>43100</v>
      </c>
      <c r="P20" s="182"/>
      <c r="Q20" s="182"/>
      <c r="R20" s="183"/>
      <c r="S20" s="8"/>
    </row>
    <row r="21" spans="2:19" ht="15">
      <c r="B21" s="8"/>
      <c r="C21" s="171"/>
      <c r="D21" s="172"/>
      <c r="E21" s="172"/>
      <c r="F21" s="172"/>
      <c r="G21" s="173"/>
      <c r="H21" s="175"/>
      <c r="I21" s="123">
        <f>U6</f>
        <v>43465</v>
      </c>
      <c r="J21" s="124"/>
      <c r="K21" s="124"/>
      <c r="L21" s="124"/>
      <c r="M21" s="125"/>
      <c r="N21" s="200"/>
      <c r="O21" s="201"/>
      <c r="P21" s="113"/>
      <c r="Q21" s="114"/>
      <c r="R21" s="115"/>
      <c r="S21" s="8"/>
    </row>
    <row r="22" spans="2:19" ht="15">
      <c r="B22" s="8"/>
      <c r="C22" s="176">
        <v>1</v>
      </c>
      <c r="D22" s="177"/>
      <c r="E22" s="177"/>
      <c r="F22" s="177"/>
      <c r="G22" s="178"/>
      <c r="H22" s="30">
        <v>2</v>
      </c>
      <c r="I22" s="176">
        <v>3</v>
      </c>
      <c r="J22" s="177"/>
      <c r="K22" s="177"/>
      <c r="L22" s="177"/>
      <c r="M22" s="178"/>
      <c r="N22" s="176">
        <v>4</v>
      </c>
      <c r="O22" s="177"/>
      <c r="P22" s="177"/>
      <c r="Q22" s="177"/>
      <c r="R22" s="178"/>
      <c r="S22" s="8"/>
    </row>
    <row r="23" spans="2:24" ht="15">
      <c r="B23" s="8"/>
      <c r="C23" s="158" t="s">
        <v>13</v>
      </c>
      <c r="D23" s="159"/>
      <c r="E23" s="159"/>
      <c r="F23" s="159"/>
      <c r="G23" s="159"/>
      <c r="H23" s="61"/>
      <c r="I23" s="207"/>
      <c r="J23" s="207"/>
      <c r="K23" s="207"/>
      <c r="L23" s="207"/>
      <c r="M23" s="207"/>
      <c r="N23" s="207"/>
      <c r="O23" s="207"/>
      <c r="P23" s="207"/>
      <c r="Q23" s="207"/>
      <c r="R23" s="208"/>
      <c r="S23" s="8"/>
      <c r="X23" s="13"/>
    </row>
    <row r="24" spans="2:21" ht="15">
      <c r="B24" s="8"/>
      <c r="C24" s="139" t="s">
        <v>14</v>
      </c>
      <c r="D24" s="140"/>
      <c r="E24" s="140"/>
      <c r="F24" s="140"/>
      <c r="G24" s="167"/>
      <c r="H24" s="15">
        <v>110</v>
      </c>
      <c r="I24" s="142">
        <v>1372</v>
      </c>
      <c r="J24" s="141"/>
      <c r="K24" s="141"/>
      <c r="L24" s="141"/>
      <c r="M24" s="143"/>
      <c r="N24" s="142">
        <v>1377</v>
      </c>
      <c r="O24" s="141"/>
      <c r="P24" s="141"/>
      <c r="Q24" s="141"/>
      <c r="R24" s="143"/>
      <c r="S24" s="8"/>
      <c r="U24" s="66" t="s">
        <v>137</v>
      </c>
    </row>
    <row r="25" spans="2:21" ht="15">
      <c r="B25" s="8"/>
      <c r="C25" s="136" t="s">
        <v>15</v>
      </c>
      <c r="D25" s="137"/>
      <c r="E25" s="137"/>
      <c r="F25" s="137"/>
      <c r="G25" s="138"/>
      <c r="H25" s="12">
        <v>120</v>
      </c>
      <c r="I25" s="133">
        <v>1</v>
      </c>
      <c r="J25" s="134"/>
      <c r="K25" s="134"/>
      <c r="L25" s="134"/>
      <c r="M25" s="135"/>
      <c r="N25" s="133">
        <v>2</v>
      </c>
      <c r="O25" s="134"/>
      <c r="P25" s="134"/>
      <c r="Q25" s="134"/>
      <c r="R25" s="135"/>
      <c r="S25" s="8"/>
      <c r="U25" s="66" t="s">
        <v>138</v>
      </c>
    </row>
    <row r="26" spans="2:21" ht="15">
      <c r="B26" s="8"/>
      <c r="C26" s="147" t="s">
        <v>16</v>
      </c>
      <c r="D26" s="148"/>
      <c r="E26" s="148"/>
      <c r="F26" s="148"/>
      <c r="G26" s="198"/>
      <c r="H26" s="14">
        <v>130</v>
      </c>
      <c r="I26" s="150">
        <f>SUM(I28:M30)</f>
        <v>0</v>
      </c>
      <c r="J26" s="149"/>
      <c r="K26" s="149"/>
      <c r="L26" s="149"/>
      <c r="M26" s="149"/>
      <c r="N26" s="144">
        <f>SUM(N28:R30)</f>
        <v>0</v>
      </c>
      <c r="O26" s="145"/>
      <c r="P26" s="145"/>
      <c r="Q26" s="145"/>
      <c r="R26" s="146"/>
      <c r="S26" s="8"/>
      <c r="U26" s="67" t="s">
        <v>139</v>
      </c>
    </row>
    <row r="27" spans="2:21" ht="15">
      <c r="B27" s="8"/>
      <c r="C27" s="147" t="s">
        <v>68</v>
      </c>
      <c r="D27" s="148"/>
      <c r="E27" s="148"/>
      <c r="F27" s="148"/>
      <c r="G27" s="148"/>
      <c r="H27" s="14"/>
      <c r="I27" s="149"/>
      <c r="J27" s="149"/>
      <c r="K27" s="149"/>
      <c r="L27" s="149"/>
      <c r="M27" s="149"/>
      <c r="N27" s="150"/>
      <c r="O27" s="149"/>
      <c r="P27" s="149"/>
      <c r="Q27" s="149"/>
      <c r="R27" s="151"/>
      <c r="S27" s="8"/>
      <c r="U27" s="68"/>
    </row>
    <row r="28" spans="2:21" ht="15">
      <c r="B28" s="8"/>
      <c r="C28" s="139" t="s">
        <v>69</v>
      </c>
      <c r="D28" s="140"/>
      <c r="E28" s="140"/>
      <c r="F28" s="140"/>
      <c r="G28" s="140"/>
      <c r="H28" s="15">
        <v>131</v>
      </c>
      <c r="I28" s="141"/>
      <c r="J28" s="141"/>
      <c r="K28" s="141"/>
      <c r="L28" s="141"/>
      <c r="M28" s="141"/>
      <c r="N28" s="142"/>
      <c r="O28" s="141"/>
      <c r="P28" s="141"/>
      <c r="Q28" s="141"/>
      <c r="R28" s="143"/>
      <c r="S28" s="8"/>
      <c r="U28" s="69"/>
    </row>
    <row r="29" spans="2:21" ht="15">
      <c r="B29" s="8"/>
      <c r="C29" s="139" t="s">
        <v>70</v>
      </c>
      <c r="D29" s="140"/>
      <c r="E29" s="140"/>
      <c r="F29" s="140"/>
      <c r="G29" s="167"/>
      <c r="H29" s="15">
        <v>132</v>
      </c>
      <c r="I29" s="142">
        <v>0</v>
      </c>
      <c r="J29" s="141"/>
      <c r="K29" s="141"/>
      <c r="L29" s="141"/>
      <c r="M29" s="141"/>
      <c r="N29" s="142">
        <v>0</v>
      </c>
      <c r="O29" s="141"/>
      <c r="P29" s="141"/>
      <c r="Q29" s="141"/>
      <c r="R29" s="143"/>
      <c r="S29" s="8"/>
      <c r="U29" s="69"/>
    </row>
    <row r="30" spans="2:21" ht="15">
      <c r="B30" s="8"/>
      <c r="C30" s="136" t="s">
        <v>71</v>
      </c>
      <c r="D30" s="137"/>
      <c r="E30" s="137"/>
      <c r="F30" s="137"/>
      <c r="G30" s="138"/>
      <c r="H30" s="12">
        <v>133</v>
      </c>
      <c r="I30" s="133">
        <v>0</v>
      </c>
      <c r="J30" s="134"/>
      <c r="K30" s="134"/>
      <c r="L30" s="134"/>
      <c r="M30" s="135"/>
      <c r="N30" s="133">
        <v>0</v>
      </c>
      <c r="O30" s="134"/>
      <c r="P30" s="134"/>
      <c r="Q30" s="134"/>
      <c r="R30" s="135"/>
      <c r="S30" s="8"/>
      <c r="U30" s="70"/>
    </row>
    <row r="31" spans="2:21" ht="15">
      <c r="B31" s="8"/>
      <c r="C31" s="136" t="s">
        <v>17</v>
      </c>
      <c r="D31" s="137"/>
      <c r="E31" s="137"/>
      <c r="F31" s="137"/>
      <c r="G31" s="138"/>
      <c r="H31" s="12">
        <v>140</v>
      </c>
      <c r="I31" s="133">
        <v>133</v>
      </c>
      <c r="J31" s="134"/>
      <c r="K31" s="134"/>
      <c r="L31" s="134"/>
      <c r="M31" s="135"/>
      <c r="N31" s="133">
        <v>104</v>
      </c>
      <c r="O31" s="134"/>
      <c r="P31" s="134"/>
      <c r="Q31" s="134"/>
      <c r="R31" s="135"/>
      <c r="S31" s="8"/>
      <c r="U31" s="66" t="s">
        <v>140</v>
      </c>
    </row>
    <row r="32" spans="2:21" ht="15">
      <c r="B32" s="8"/>
      <c r="C32" s="136" t="s">
        <v>18</v>
      </c>
      <c r="D32" s="137"/>
      <c r="E32" s="137"/>
      <c r="F32" s="137"/>
      <c r="G32" s="138"/>
      <c r="H32" s="12">
        <v>150</v>
      </c>
      <c r="I32" s="133">
        <v>164</v>
      </c>
      <c r="J32" s="134"/>
      <c r="K32" s="134"/>
      <c r="L32" s="134"/>
      <c r="M32" s="135"/>
      <c r="N32" s="133">
        <v>164</v>
      </c>
      <c r="O32" s="134"/>
      <c r="P32" s="134"/>
      <c r="Q32" s="134"/>
      <c r="R32" s="135"/>
      <c r="S32" s="8"/>
      <c r="U32" s="66" t="s">
        <v>141</v>
      </c>
    </row>
    <row r="33" spans="2:21" ht="15">
      <c r="B33" s="8"/>
      <c r="C33" s="136" t="s">
        <v>19</v>
      </c>
      <c r="D33" s="137"/>
      <c r="E33" s="137"/>
      <c r="F33" s="137"/>
      <c r="G33" s="138"/>
      <c r="H33" s="12">
        <v>160</v>
      </c>
      <c r="I33" s="133" t="s">
        <v>136</v>
      </c>
      <c r="J33" s="134"/>
      <c r="K33" s="134"/>
      <c r="L33" s="134"/>
      <c r="M33" s="135"/>
      <c r="N33" s="133" t="s">
        <v>136</v>
      </c>
      <c r="O33" s="134"/>
      <c r="P33" s="134"/>
      <c r="Q33" s="134"/>
      <c r="R33" s="135"/>
      <c r="S33" s="8"/>
      <c r="U33" s="66" t="s">
        <v>142</v>
      </c>
    </row>
    <row r="34" spans="2:22" ht="15">
      <c r="B34" s="8"/>
      <c r="C34" s="136" t="s">
        <v>20</v>
      </c>
      <c r="D34" s="137"/>
      <c r="E34" s="137"/>
      <c r="F34" s="137"/>
      <c r="G34" s="138"/>
      <c r="H34" s="12">
        <v>170</v>
      </c>
      <c r="I34" s="133">
        <v>1988</v>
      </c>
      <c r="J34" s="134"/>
      <c r="K34" s="134"/>
      <c r="L34" s="134"/>
      <c r="M34" s="135"/>
      <c r="N34" s="133">
        <v>0</v>
      </c>
      <c r="O34" s="134"/>
      <c r="P34" s="134"/>
      <c r="Q34" s="134"/>
      <c r="R34" s="135"/>
      <c r="S34" s="8"/>
      <c r="U34" s="66" t="s">
        <v>143</v>
      </c>
      <c r="V34" s="66" t="s">
        <v>144</v>
      </c>
    </row>
    <row r="35" spans="2:21" ht="15">
      <c r="B35" s="8"/>
      <c r="C35" s="136" t="s">
        <v>21</v>
      </c>
      <c r="D35" s="137"/>
      <c r="E35" s="137"/>
      <c r="F35" s="137"/>
      <c r="G35" s="138"/>
      <c r="H35" s="12">
        <v>180</v>
      </c>
      <c r="I35" s="133">
        <v>78</v>
      </c>
      <c r="J35" s="134"/>
      <c r="K35" s="134"/>
      <c r="L35" s="134"/>
      <c r="M35" s="135"/>
      <c r="N35" s="133">
        <v>16</v>
      </c>
      <c r="O35" s="134"/>
      <c r="P35" s="134"/>
      <c r="Q35" s="134"/>
      <c r="R35" s="135"/>
      <c r="S35" s="8"/>
      <c r="U35" s="67" t="s">
        <v>145</v>
      </c>
    </row>
    <row r="36" spans="2:21" s="29" customFormat="1" ht="15.75">
      <c r="B36" s="28"/>
      <c r="C36" s="192" t="s">
        <v>22</v>
      </c>
      <c r="D36" s="193"/>
      <c r="E36" s="193"/>
      <c r="F36" s="193"/>
      <c r="G36" s="194"/>
      <c r="H36" s="62">
        <v>190</v>
      </c>
      <c r="I36" s="195">
        <f>SUM(I24:M26,I31:M35)</f>
        <v>3736</v>
      </c>
      <c r="J36" s="196"/>
      <c r="K36" s="196"/>
      <c r="L36" s="196"/>
      <c r="M36" s="197"/>
      <c r="N36" s="195">
        <f>SUM(N24:R26,N31:R35)</f>
        <v>1663</v>
      </c>
      <c r="O36" s="196"/>
      <c r="P36" s="196"/>
      <c r="Q36" s="196"/>
      <c r="R36" s="197"/>
      <c r="S36" s="28"/>
      <c r="U36" s="68"/>
    </row>
    <row r="37" spans="2:21" ht="15">
      <c r="B37" s="8"/>
      <c r="C37" s="158" t="s">
        <v>23</v>
      </c>
      <c r="D37" s="159"/>
      <c r="E37" s="159"/>
      <c r="F37" s="159"/>
      <c r="G37" s="159"/>
      <c r="H37" s="63"/>
      <c r="I37" s="160"/>
      <c r="J37" s="160"/>
      <c r="K37" s="160"/>
      <c r="L37" s="160"/>
      <c r="M37" s="160"/>
      <c r="N37" s="160"/>
      <c r="O37" s="160"/>
      <c r="P37" s="160"/>
      <c r="Q37" s="160"/>
      <c r="R37" s="161"/>
      <c r="S37" s="8"/>
      <c r="U37" s="70"/>
    </row>
    <row r="38" spans="2:21" ht="15">
      <c r="B38" s="8"/>
      <c r="C38" s="139" t="s">
        <v>24</v>
      </c>
      <c r="D38" s="140"/>
      <c r="E38" s="140"/>
      <c r="F38" s="140"/>
      <c r="G38" s="167"/>
      <c r="H38" s="15">
        <v>210</v>
      </c>
      <c r="I38" s="189">
        <f>SUM(I40:M45)</f>
        <v>570</v>
      </c>
      <c r="J38" s="190"/>
      <c r="K38" s="190"/>
      <c r="L38" s="190"/>
      <c r="M38" s="191"/>
      <c r="N38" s="189">
        <f>SUM(N40:R45)</f>
        <v>408</v>
      </c>
      <c r="O38" s="190"/>
      <c r="P38" s="190"/>
      <c r="Q38" s="190"/>
      <c r="R38" s="191"/>
      <c r="S38" s="8"/>
      <c r="U38" s="66"/>
    </row>
    <row r="39" spans="2:21" ht="15" customHeight="1">
      <c r="B39" s="8"/>
      <c r="C39" s="147" t="s">
        <v>68</v>
      </c>
      <c r="D39" s="148"/>
      <c r="E39" s="148"/>
      <c r="F39" s="148"/>
      <c r="G39" s="148"/>
      <c r="H39" s="14"/>
      <c r="I39" s="149"/>
      <c r="J39" s="149"/>
      <c r="K39" s="149"/>
      <c r="L39" s="149"/>
      <c r="M39" s="149"/>
      <c r="N39" s="150"/>
      <c r="O39" s="149"/>
      <c r="P39" s="149"/>
      <c r="Q39" s="149"/>
      <c r="R39" s="151"/>
      <c r="S39" s="8"/>
      <c r="U39" s="71"/>
    </row>
    <row r="40" spans="2:21" ht="15" customHeight="1">
      <c r="B40" s="8"/>
      <c r="C40" s="139" t="s">
        <v>73</v>
      </c>
      <c r="D40" s="140"/>
      <c r="E40" s="140"/>
      <c r="F40" s="140"/>
      <c r="G40" s="140"/>
      <c r="H40" s="15">
        <v>211</v>
      </c>
      <c r="I40" s="141">
        <v>494</v>
      </c>
      <c r="J40" s="141"/>
      <c r="K40" s="141"/>
      <c r="L40" s="141"/>
      <c r="M40" s="141"/>
      <c r="N40" s="142">
        <v>381</v>
      </c>
      <c r="O40" s="141"/>
      <c r="P40" s="141"/>
      <c r="Q40" s="141"/>
      <c r="R40" s="143"/>
      <c r="S40" s="8"/>
      <c r="U40" s="72" t="s">
        <v>146</v>
      </c>
    </row>
    <row r="41" spans="2:21" ht="15">
      <c r="B41" s="8"/>
      <c r="C41" s="136" t="s">
        <v>72</v>
      </c>
      <c r="D41" s="137"/>
      <c r="E41" s="137"/>
      <c r="F41" s="137"/>
      <c r="G41" s="138"/>
      <c r="H41" s="12">
        <v>212</v>
      </c>
      <c r="I41" s="133">
        <v>0</v>
      </c>
      <c r="J41" s="134"/>
      <c r="K41" s="134"/>
      <c r="L41" s="134"/>
      <c r="M41" s="135"/>
      <c r="N41" s="133">
        <v>0</v>
      </c>
      <c r="O41" s="134"/>
      <c r="P41" s="134"/>
      <c r="Q41" s="134"/>
      <c r="R41" s="135"/>
      <c r="S41" s="8"/>
      <c r="U41" s="66" t="s">
        <v>147</v>
      </c>
    </row>
    <row r="42" spans="2:21" ht="15">
      <c r="B42" s="8"/>
      <c r="C42" s="136" t="s">
        <v>74</v>
      </c>
      <c r="D42" s="137"/>
      <c r="E42" s="137"/>
      <c r="F42" s="137"/>
      <c r="G42" s="138"/>
      <c r="H42" s="12">
        <v>213</v>
      </c>
      <c r="I42" s="133">
        <v>0</v>
      </c>
      <c r="J42" s="134"/>
      <c r="K42" s="134"/>
      <c r="L42" s="134"/>
      <c r="M42" s="135"/>
      <c r="N42" s="133">
        <v>0</v>
      </c>
      <c r="O42" s="134"/>
      <c r="P42" s="134"/>
      <c r="Q42" s="134"/>
      <c r="R42" s="135"/>
      <c r="S42" s="8"/>
      <c r="U42" s="66" t="s">
        <v>148</v>
      </c>
    </row>
    <row r="43" spans="2:22" ht="15">
      <c r="B43" s="8"/>
      <c r="C43" s="136" t="s">
        <v>75</v>
      </c>
      <c r="D43" s="137"/>
      <c r="E43" s="137"/>
      <c r="F43" s="137"/>
      <c r="G43" s="138"/>
      <c r="H43" s="12">
        <v>214</v>
      </c>
      <c r="I43" s="133">
        <v>76</v>
      </c>
      <c r="J43" s="134"/>
      <c r="K43" s="134"/>
      <c r="L43" s="134"/>
      <c r="M43" s="135"/>
      <c r="N43" s="133">
        <v>27</v>
      </c>
      <c r="O43" s="134"/>
      <c r="P43" s="134"/>
      <c r="Q43" s="134"/>
      <c r="R43" s="135"/>
      <c r="S43" s="8"/>
      <c r="U43" s="66" t="s">
        <v>150</v>
      </c>
      <c r="V43" s="66" t="s">
        <v>149</v>
      </c>
    </row>
    <row r="44" spans="2:21" ht="15">
      <c r="B44" s="8"/>
      <c r="C44" s="136" t="s">
        <v>76</v>
      </c>
      <c r="D44" s="137"/>
      <c r="E44" s="137"/>
      <c r="F44" s="137"/>
      <c r="G44" s="138"/>
      <c r="H44" s="12">
        <v>215</v>
      </c>
      <c r="I44" s="133"/>
      <c r="J44" s="134"/>
      <c r="K44" s="134"/>
      <c r="L44" s="134"/>
      <c r="M44" s="135"/>
      <c r="N44" s="188" t="s">
        <v>136</v>
      </c>
      <c r="O44" s="134"/>
      <c r="P44" s="134"/>
      <c r="Q44" s="134"/>
      <c r="R44" s="135"/>
      <c r="S44" s="8"/>
      <c r="U44" s="66" t="s">
        <v>151</v>
      </c>
    </row>
    <row r="45" spans="2:21" ht="15">
      <c r="B45" s="8"/>
      <c r="C45" s="136" t="s">
        <v>77</v>
      </c>
      <c r="D45" s="137"/>
      <c r="E45" s="137"/>
      <c r="F45" s="137"/>
      <c r="G45" s="138"/>
      <c r="H45" s="12">
        <v>216</v>
      </c>
      <c r="I45" s="133">
        <v>0</v>
      </c>
      <c r="J45" s="134"/>
      <c r="K45" s="134"/>
      <c r="L45" s="134"/>
      <c r="M45" s="135"/>
      <c r="N45" s="133">
        <v>0</v>
      </c>
      <c r="O45" s="134"/>
      <c r="P45" s="134"/>
      <c r="Q45" s="134"/>
      <c r="R45" s="135"/>
      <c r="S45" s="8"/>
      <c r="U45" s="67"/>
    </row>
    <row r="46" spans="2:21" ht="15">
      <c r="B46" s="8"/>
      <c r="C46" s="136" t="s">
        <v>25</v>
      </c>
      <c r="D46" s="137"/>
      <c r="E46" s="137"/>
      <c r="F46" s="137"/>
      <c r="G46" s="138"/>
      <c r="H46" s="12">
        <v>220</v>
      </c>
      <c r="I46" s="133">
        <v>0</v>
      </c>
      <c r="J46" s="134"/>
      <c r="K46" s="134"/>
      <c r="L46" s="134"/>
      <c r="M46" s="135"/>
      <c r="N46" s="133">
        <v>0</v>
      </c>
      <c r="O46" s="134"/>
      <c r="P46" s="134"/>
      <c r="Q46" s="134"/>
      <c r="R46" s="135"/>
      <c r="S46" s="8"/>
      <c r="U46" s="66" t="s">
        <v>152</v>
      </c>
    </row>
    <row r="47" spans="2:21" ht="15">
      <c r="B47" s="8"/>
      <c r="C47" s="136" t="s">
        <v>26</v>
      </c>
      <c r="D47" s="137"/>
      <c r="E47" s="137"/>
      <c r="F47" s="137"/>
      <c r="G47" s="138"/>
      <c r="H47" s="12">
        <v>230</v>
      </c>
      <c r="I47" s="133">
        <v>41</v>
      </c>
      <c r="J47" s="134"/>
      <c r="K47" s="134"/>
      <c r="L47" s="134"/>
      <c r="M47" s="135"/>
      <c r="N47" s="133">
        <v>19</v>
      </c>
      <c r="O47" s="134"/>
      <c r="P47" s="134"/>
      <c r="Q47" s="134"/>
      <c r="R47" s="135"/>
      <c r="S47" s="8"/>
      <c r="U47" s="67" t="s">
        <v>145</v>
      </c>
    </row>
    <row r="48" spans="2:21" ht="30" customHeight="1">
      <c r="B48" s="8"/>
      <c r="C48" s="136" t="s">
        <v>27</v>
      </c>
      <c r="D48" s="137"/>
      <c r="E48" s="137"/>
      <c r="F48" s="137"/>
      <c r="G48" s="138"/>
      <c r="H48" s="12">
        <v>240</v>
      </c>
      <c r="I48" s="133">
        <v>274</v>
      </c>
      <c r="J48" s="134"/>
      <c r="K48" s="134"/>
      <c r="L48" s="134"/>
      <c r="M48" s="135"/>
      <c r="N48" s="133">
        <v>68</v>
      </c>
      <c r="O48" s="134"/>
      <c r="P48" s="134"/>
      <c r="Q48" s="134"/>
      <c r="R48" s="135"/>
      <c r="S48" s="8"/>
      <c r="U48" s="66" t="s">
        <v>153</v>
      </c>
    </row>
    <row r="49" spans="2:22" ht="15">
      <c r="B49" s="8"/>
      <c r="C49" s="136" t="s">
        <v>28</v>
      </c>
      <c r="D49" s="137"/>
      <c r="E49" s="137"/>
      <c r="F49" s="137"/>
      <c r="G49" s="138"/>
      <c r="H49" s="12">
        <v>250</v>
      </c>
      <c r="I49" s="133">
        <v>4797</v>
      </c>
      <c r="J49" s="134"/>
      <c r="K49" s="134"/>
      <c r="L49" s="134"/>
      <c r="M49" s="135"/>
      <c r="N49" s="133">
        <v>3945</v>
      </c>
      <c r="O49" s="134"/>
      <c r="P49" s="134"/>
      <c r="Q49" s="134"/>
      <c r="R49" s="135"/>
      <c r="S49" s="8"/>
      <c r="U49" s="66" t="s">
        <v>143</v>
      </c>
      <c r="V49" s="66" t="s">
        <v>144</v>
      </c>
    </row>
    <row r="50" spans="2:22" ht="15">
      <c r="B50" s="8"/>
      <c r="C50" s="136" t="s">
        <v>29</v>
      </c>
      <c r="D50" s="137"/>
      <c r="E50" s="137"/>
      <c r="F50" s="137"/>
      <c r="G50" s="138"/>
      <c r="H50" s="12">
        <v>260</v>
      </c>
      <c r="I50" s="133">
        <v>25</v>
      </c>
      <c r="J50" s="134"/>
      <c r="K50" s="134"/>
      <c r="L50" s="134"/>
      <c r="M50" s="135"/>
      <c r="N50" s="133"/>
      <c r="O50" s="134"/>
      <c r="P50" s="134"/>
      <c r="Q50" s="134"/>
      <c r="R50" s="135"/>
      <c r="S50" s="8"/>
      <c r="U50" s="66" t="s">
        <v>154</v>
      </c>
      <c r="V50" s="66" t="s">
        <v>155</v>
      </c>
    </row>
    <row r="51" spans="2:22" ht="15">
      <c r="B51" s="8"/>
      <c r="C51" s="136" t="s">
        <v>30</v>
      </c>
      <c r="D51" s="137"/>
      <c r="E51" s="137"/>
      <c r="F51" s="137"/>
      <c r="G51" s="138"/>
      <c r="H51" s="12">
        <v>270</v>
      </c>
      <c r="I51" s="133">
        <v>352</v>
      </c>
      <c r="J51" s="134"/>
      <c r="K51" s="134"/>
      <c r="L51" s="134"/>
      <c r="M51" s="135"/>
      <c r="N51" s="133">
        <v>291</v>
      </c>
      <c r="O51" s="134"/>
      <c r="P51" s="134"/>
      <c r="Q51" s="134"/>
      <c r="R51" s="135"/>
      <c r="S51" s="8"/>
      <c r="U51" s="118" t="s">
        <v>156</v>
      </c>
      <c r="V51" s="119"/>
    </row>
    <row r="52" spans="2:21" ht="15">
      <c r="B52" s="8"/>
      <c r="C52" s="136" t="s">
        <v>31</v>
      </c>
      <c r="D52" s="137"/>
      <c r="E52" s="137"/>
      <c r="F52" s="137"/>
      <c r="G52" s="138"/>
      <c r="H52" s="12">
        <v>280</v>
      </c>
      <c r="I52" s="133"/>
      <c r="J52" s="134"/>
      <c r="K52" s="134"/>
      <c r="L52" s="134"/>
      <c r="M52" s="135"/>
      <c r="N52" s="133"/>
      <c r="O52" s="134"/>
      <c r="P52" s="134"/>
      <c r="Q52" s="134"/>
      <c r="R52" s="135"/>
      <c r="S52" s="8"/>
      <c r="U52" s="67" t="s">
        <v>157</v>
      </c>
    </row>
    <row r="53" spans="2:21" s="29" customFormat="1" ht="15.75">
      <c r="B53" s="28"/>
      <c r="C53" s="128" t="s">
        <v>32</v>
      </c>
      <c r="D53" s="128"/>
      <c r="E53" s="128"/>
      <c r="F53" s="128"/>
      <c r="G53" s="128"/>
      <c r="H53" s="64">
        <v>290</v>
      </c>
      <c r="I53" s="129">
        <f>SUM(I38,I46:M52)</f>
        <v>6059</v>
      </c>
      <c r="J53" s="129"/>
      <c r="K53" s="129"/>
      <c r="L53" s="129"/>
      <c r="M53" s="129"/>
      <c r="N53" s="129">
        <f>SUM(N38,N46:R52)</f>
        <v>4731</v>
      </c>
      <c r="O53" s="129"/>
      <c r="P53" s="129"/>
      <c r="Q53" s="129"/>
      <c r="R53" s="129"/>
      <c r="S53" s="28"/>
      <c r="U53" s="32" t="str">
        <f>IF(I54-I96=0," ",IF(U54&lt;0,CONCATENATE("Актив баланса на начало отчетного периода меньше пассива на ",-U54," млн.руб."),CONCATENATE("Актив баланса на начало отчетного периода превышает пассив на ",U54," млн.руб.")))</f>
        <v> </v>
      </c>
    </row>
    <row r="54" spans="2:22" s="29" customFormat="1" ht="15.75">
      <c r="B54" s="28"/>
      <c r="C54" s="128" t="s">
        <v>33</v>
      </c>
      <c r="D54" s="128"/>
      <c r="E54" s="128"/>
      <c r="F54" s="128"/>
      <c r="G54" s="128"/>
      <c r="H54" s="64">
        <v>300</v>
      </c>
      <c r="I54" s="129">
        <f>I36+I53</f>
        <v>9795</v>
      </c>
      <c r="J54" s="129"/>
      <c r="K54" s="129"/>
      <c r="L54" s="129"/>
      <c r="M54" s="129"/>
      <c r="N54" s="129">
        <f>N36+N53</f>
        <v>6394</v>
      </c>
      <c r="O54" s="129"/>
      <c r="P54" s="129"/>
      <c r="Q54" s="129"/>
      <c r="R54" s="129"/>
      <c r="S54" s="28"/>
      <c r="U54" s="65">
        <f>IF(ABS(I54-I96)&gt;0,I54-I96,0)</f>
        <v>0</v>
      </c>
      <c r="V54" s="65">
        <f>IF(ABS(N54-N96)&gt;0,N54-N96,0)</f>
        <v>0</v>
      </c>
    </row>
    <row r="55" spans="2:22" ht="15">
      <c r="B55" s="8"/>
      <c r="C55" s="20"/>
      <c r="D55" s="20"/>
      <c r="E55" s="20"/>
      <c r="F55" s="20"/>
      <c r="G55" s="20"/>
      <c r="H55" s="21"/>
      <c r="I55" s="22"/>
      <c r="J55" s="22"/>
      <c r="K55" s="22"/>
      <c r="L55" s="22"/>
      <c r="M55" s="22"/>
      <c r="N55" s="22"/>
      <c r="O55" s="22"/>
      <c r="P55" s="22"/>
      <c r="Q55" s="22"/>
      <c r="R55" s="22"/>
      <c r="S55" s="8"/>
      <c r="V55" s="33" t="str">
        <f>IF(N54-N96=0," ",IF(V54&lt;0,CONCATENATE("Актив баланса на конец отчетного периода меньше пассива на ",-V54," млн.руб."),CONCATENATE("Актив баланса на конец отчетного периода превышает пассив на ",V54," млн.руб.")))</f>
        <v> </v>
      </c>
    </row>
    <row r="56" spans="2:19" ht="15">
      <c r="B56" s="8"/>
      <c r="C56" s="206"/>
      <c r="D56" s="206"/>
      <c r="E56" s="206"/>
      <c r="F56" s="206"/>
      <c r="G56" s="206"/>
      <c r="H56" s="206"/>
      <c r="I56" s="206"/>
      <c r="J56" s="206"/>
      <c r="K56" s="206"/>
      <c r="L56" s="206"/>
      <c r="M56" s="206"/>
      <c r="N56" s="206"/>
      <c r="O56" s="19"/>
      <c r="P56" s="19"/>
      <c r="Q56" s="19"/>
      <c r="R56" s="19"/>
      <c r="S56" s="8"/>
    </row>
    <row r="57" spans="2:19" ht="15" customHeight="1">
      <c r="B57" s="8"/>
      <c r="C57" s="168" t="s">
        <v>34</v>
      </c>
      <c r="D57" s="169"/>
      <c r="E57" s="169"/>
      <c r="F57" s="169"/>
      <c r="G57" s="170"/>
      <c r="H57" s="174" t="s">
        <v>12</v>
      </c>
      <c r="I57" s="31" t="s">
        <v>62</v>
      </c>
      <c r="J57" s="179" t="s">
        <v>294</v>
      </c>
      <c r="K57" s="179"/>
      <c r="L57" s="179"/>
      <c r="M57" s="50"/>
      <c r="N57" s="49" t="s">
        <v>135</v>
      </c>
      <c r="O57" s="182">
        <f>DATE(YEAR(U5),MONTH(0),DAY(0))</f>
        <v>43100</v>
      </c>
      <c r="P57" s="182"/>
      <c r="Q57" s="182"/>
      <c r="R57" s="183"/>
      <c r="S57" s="8"/>
    </row>
    <row r="58" spans="2:19" ht="15">
      <c r="B58" s="8"/>
      <c r="C58" s="171">
        <v>1</v>
      </c>
      <c r="D58" s="172"/>
      <c r="E58" s="172"/>
      <c r="F58" s="172"/>
      <c r="G58" s="173"/>
      <c r="H58" s="175"/>
      <c r="I58" s="184">
        <f>U6</f>
        <v>43465</v>
      </c>
      <c r="J58" s="185"/>
      <c r="K58" s="185"/>
      <c r="L58" s="185"/>
      <c r="M58" s="186"/>
      <c r="N58" s="180"/>
      <c r="O58" s="181"/>
      <c r="P58" s="46"/>
      <c r="Q58" s="47"/>
      <c r="R58" s="48"/>
      <c r="S58" s="8"/>
    </row>
    <row r="59" spans="2:19" ht="15">
      <c r="B59" s="8"/>
      <c r="C59" s="176">
        <v>1</v>
      </c>
      <c r="D59" s="177"/>
      <c r="E59" s="177"/>
      <c r="F59" s="177"/>
      <c r="G59" s="178"/>
      <c r="H59" s="30">
        <v>2</v>
      </c>
      <c r="I59" s="176">
        <v>3</v>
      </c>
      <c r="J59" s="177"/>
      <c r="K59" s="177"/>
      <c r="L59" s="177"/>
      <c r="M59" s="178"/>
      <c r="N59" s="176">
        <v>4</v>
      </c>
      <c r="O59" s="177"/>
      <c r="P59" s="177"/>
      <c r="Q59" s="177"/>
      <c r="R59" s="178"/>
      <c r="S59" s="8"/>
    </row>
    <row r="60" spans="2:19" ht="15">
      <c r="B60" s="8"/>
      <c r="C60" s="158" t="s">
        <v>35</v>
      </c>
      <c r="D60" s="159"/>
      <c r="E60" s="159"/>
      <c r="F60" s="159"/>
      <c r="G60" s="159"/>
      <c r="H60" s="63"/>
      <c r="I60" s="165"/>
      <c r="J60" s="165"/>
      <c r="K60" s="165"/>
      <c r="L60" s="165"/>
      <c r="M60" s="165"/>
      <c r="N60" s="165"/>
      <c r="O60" s="165"/>
      <c r="P60" s="165"/>
      <c r="Q60" s="165"/>
      <c r="R60" s="166"/>
      <c r="S60" s="8"/>
    </row>
    <row r="61" spans="2:21" ht="15" customHeight="1">
      <c r="B61" s="8"/>
      <c r="C61" s="139" t="s">
        <v>36</v>
      </c>
      <c r="D61" s="140"/>
      <c r="E61" s="140"/>
      <c r="F61" s="140"/>
      <c r="G61" s="167"/>
      <c r="H61" s="15">
        <v>410</v>
      </c>
      <c r="I61" s="142">
        <v>273</v>
      </c>
      <c r="J61" s="141"/>
      <c r="K61" s="141"/>
      <c r="L61" s="141"/>
      <c r="M61" s="143"/>
      <c r="N61" s="142">
        <v>273</v>
      </c>
      <c r="O61" s="141"/>
      <c r="P61" s="141"/>
      <c r="Q61" s="141"/>
      <c r="R61" s="143"/>
      <c r="S61" s="8"/>
      <c r="U61" s="66" t="s">
        <v>158</v>
      </c>
    </row>
    <row r="62" spans="2:27" ht="15" customHeight="1">
      <c r="B62" s="8"/>
      <c r="C62" s="136" t="s">
        <v>37</v>
      </c>
      <c r="D62" s="137"/>
      <c r="E62" s="137"/>
      <c r="F62" s="137"/>
      <c r="G62" s="138"/>
      <c r="H62" s="12">
        <v>420</v>
      </c>
      <c r="I62" s="162">
        <v>0</v>
      </c>
      <c r="J62" s="163"/>
      <c r="K62" s="163"/>
      <c r="L62" s="163"/>
      <c r="M62" s="164"/>
      <c r="N62" s="162">
        <v>0</v>
      </c>
      <c r="O62" s="163"/>
      <c r="P62" s="163"/>
      <c r="Q62" s="163"/>
      <c r="R62" s="164"/>
      <c r="S62" s="8"/>
      <c r="U62" s="66" t="s">
        <v>159</v>
      </c>
      <c r="V62" s="73"/>
      <c r="W62" s="73"/>
      <c r="X62" s="73"/>
      <c r="Y62" s="73"/>
      <c r="Z62" s="73"/>
      <c r="AA62" s="73"/>
    </row>
    <row r="63" spans="2:27" ht="15">
      <c r="B63" s="8"/>
      <c r="C63" s="136" t="s">
        <v>38</v>
      </c>
      <c r="D63" s="137"/>
      <c r="E63" s="137"/>
      <c r="F63" s="137"/>
      <c r="G63" s="138"/>
      <c r="H63" s="12">
        <v>430</v>
      </c>
      <c r="I63" s="162">
        <v>0</v>
      </c>
      <c r="J63" s="163"/>
      <c r="K63" s="163"/>
      <c r="L63" s="163"/>
      <c r="M63" s="164"/>
      <c r="N63" s="162">
        <v>0</v>
      </c>
      <c r="O63" s="163"/>
      <c r="P63" s="163"/>
      <c r="Q63" s="163"/>
      <c r="R63" s="164"/>
      <c r="S63" s="8"/>
      <c r="U63" s="67" t="s">
        <v>160</v>
      </c>
      <c r="V63" s="73"/>
      <c r="W63" s="73"/>
      <c r="X63" s="73"/>
      <c r="Y63" s="73"/>
      <c r="Z63" s="73"/>
      <c r="AA63" s="73"/>
    </row>
    <row r="64" spans="2:27" ht="15">
      <c r="B64" s="8"/>
      <c r="C64" s="136" t="s">
        <v>39</v>
      </c>
      <c r="D64" s="137"/>
      <c r="E64" s="137"/>
      <c r="F64" s="137"/>
      <c r="G64" s="138"/>
      <c r="H64" s="12">
        <v>440</v>
      </c>
      <c r="I64" s="133">
        <v>184</v>
      </c>
      <c r="J64" s="134"/>
      <c r="K64" s="134"/>
      <c r="L64" s="134"/>
      <c r="M64" s="135"/>
      <c r="N64" s="133">
        <v>184</v>
      </c>
      <c r="O64" s="134"/>
      <c r="P64" s="134"/>
      <c r="Q64" s="134"/>
      <c r="R64" s="135"/>
      <c r="S64" s="8"/>
      <c r="U64" s="66" t="s">
        <v>161</v>
      </c>
      <c r="V64" s="73"/>
      <c r="W64" s="73"/>
      <c r="X64" s="73"/>
      <c r="Y64" s="73"/>
      <c r="Z64" s="73"/>
      <c r="AA64" s="73"/>
    </row>
    <row r="65" spans="2:27" ht="15">
      <c r="B65" s="8"/>
      <c r="C65" s="136" t="s">
        <v>40</v>
      </c>
      <c r="D65" s="137"/>
      <c r="E65" s="137"/>
      <c r="F65" s="137"/>
      <c r="G65" s="138"/>
      <c r="H65" s="12">
        <v>450</v>
      </c>
      <c r="I65" s="133">
        <v>1456</v>
      </c>
      <c r="J65" s="134"/>
      <c r="K65" s="134"/>
      <c r="L65" s="134"/>
      <c r="M65" s="135"/>
      <c r="N65" s="133">
        <v>1468</v>
      </c>
      <c r="O65" s="134"/>
      <c r="P65" s="134"/>
      <c r="Q65" s="134"/>
      <c r="R65" s="135"/>
      <c r="S65" s="8"/>
      <c r="U65" s="66" t="s">
        <v>162</v>
      </c>
      <c r="V65" s="73"/>
      <c r="W65" s="73"/>
      <c r="X65" s="73"/>
      <c r="Y65" s="73"/>
      <c r="Z65" s="73"/>
      <c r="AA65" s="73"/>
    </row>
    <row r="66" spans="2:27" ht="15">
      <c r="B66" s="8"/>
      <c r="C66" s="136" t="s">
        <v>41</v>
      </c>
      <c r="D66" s="137"/>
      <c r="E66" s="137"/>
      <c r="F66" s="137"/>
      <c r="G66" s="138"/>
      <c r="H66" s="12">
        <v>460</v>
      </c>
      <c r="I66" s="133">
        <v>1471</v>
      </c>
      <c r="J66" s="134"/>
      <c r="K66" s="134"/>
      <c r="L66" s="134"/>
      <c r="M66" s="135"/>
      <c r="N66" s="133">
        <v>1340</v>
      </c>
      <c r="O66" s="134"/>
      <c r="P66" s="134"/>
      <c r="Q66" s="134"/>
      <c r="R66" s="135"/>
      <c r="S66" s="8"/>
      <c r="U66" s="67" t="s">
        <v>163</v>
      </c>
      <c r="V66" s="73"/>
      <c r="W66" s="73"/>
      <c r="X66" s="73"/>
      <c r="Y66" s="73"/>
      <c r="Z66" s="73"/>
      <c r="AA66" s="73"/>
    </row>
    <row r="67" spans="2:21" ht="15">
      <c r="B67" s="8"/>
      <c r="C67" s="136" t="s">
        <v>42</v>
      </c>
      <c r="D67" s="137"/>
      <c r="E67" s="137"/>
      <c r="F67" s="137"/>
      <c r="G67" s="138"/>
      <c r="H67" s="12">
        <v>470</v>
      </c>
      <c r="I67" s="133"/>
      <c r="J67" s="134"/>
      <c r="K67" s="134"/>
      <c r="L67" s="134"/>
      <c r="M67" s="135"/>
      <c r="N67" s="133">
        <v>0</v>
      </c>
      <c r="O67" s="134"/>
      <c r="P67" s="134"/>
      <c r="Q67" s="134"/>
      <c r="R67" s="135"/>
      <c r="S67" s="8"/>
      <c r="U67" s="66" t="s">
        <v>164</v>
      </c>
    </row>
    <row r="68" spans="2:21" ht="15">
      <c r="B68" s="8"/>
      <c r="C68" s="136" t="s">
        <v>43</v>
      </c>
      <c r="D68" s="137"/>
      <c r="E68" s="137"/>
      <c r="F68" s="137"/>
      <c r="G68" s="138"/>
      <c r="H68" s="12">
        <v>480</v>
      </c>
      <c r="I68" s="133">
        <v>0</v>
      </c>
      <c r="J68" s="134"/>
      <c r="K68" s="134"/>
      <c r="L68" s="134"/>
      <c r="M68" s="135"/>
      <c r="N68" s="133">
        <v>0</v>
      </c>
      <c r="O68" s="134"/>
      <c r="P68" s="134"/>
      <c r="Q68" s="134"/>
      <c r="R68" s="135"/>
      <c r="S68" s="8"/>
      <c r="U68" s="67" t="s">
        <v>165</v>
      </c>
    </row>
    <row r="69" spans="2:19" s="29" customFormat="1" ht="15.75">
      <c r="B69" s="28"/>
      <c r="C69" s="152" t="s">
        <v>44</v>
      </c>
      <c r="D69" s="153"/>
      <c r="E69" s="153"/>
      <c r="F69" s="153"/>
      <c r="G69" s="154"/>
      <c r="H69" s="64">
        <v>490</v>
      </c>
      <c r="I69" s="155">
        <f>SUM(I61,I64:M68)-I62-I63</f>
        <v>3384</v>
      </c>
      <c r="J69" s="156"/>
      <c r="K69" s="156"/>
      <c r="L69" s="156"/>
      <c r="M69" s="157"/>
      <c r="N69" s="155">
        <f>SUM(N61,N64:R68)-N62-N63</f>
        <v>3265</v>
      </c>
      <c r="O69" s="156"/>
      <c r="P69" s="156"/>
      <c r="Q69" s="156"/>
      <c r="R69" s="157"/>
      <c r="S69" s="28"/>
    </row>
    <row r="70" spans="2:19" ht="15" customHeight="1">
      <c r="B70" s="8"/>
      <c r="C70" s="158" t="s">
        <v>45</v>
      </c>
      <c r="D70" s="159"/>
      <c r="E70" s="159"/>
      <c r="F70" s="159"/>
      <c r="G70" s="159"/>
      <c r="H70" s="63"/>
      <c r="I70" s="160"/>
      <c r="J70" s="160"/>
      <c r="K70" s="160"/>
      <c r="L70" s="160"/>
      <c r="M70" s="160"/>
      <c r="N70" s="160"/>
      <c r="O70" s="160"/>
      <c r="P70" s="160"/>
      <c r="Q70" s="160"/>
      <c r="R70" s="161"/>
      <c r="S70" s="8"/>
    </row>
    <row r="71" spans="2:21" ht="15">
      <c r="B71" s="8"/>
      <c r="C71" s="136" t="s">
        <v>46</v>
      </c>
      <c r="D71" s="137"/>
      <c r="E71" s="137"/>
      <c r="F71" s="137"/>
      <c r="G71" s="138"/>
      <c r="H71" s="12">
        <v>510</v>
      </c>
      <c r="I71" s="133">
        <v>1724</v>
      </c>
      <c r="J71" s="134"/>
      <c r="K71" s="134"/>
      <c r="L71" s="134"/>
      <c r="M71" s="135"/>
      <c r="N71" s="133">
        <v>1671</v>
      </c>
      <c r="O71" s="134"/>
      <c r="P71" s="134"/>
      <c r="Q71" s="134"/>
      <c r="R71" s="135"/>
      <c r="S71" s="8"/>
      <c r="U71" s="66" t="s">
        <v>166</v>
      </c>
    </row>
    <row r="72" spans="2:21" ht="15">
      <c r="B72" s="8"/>
      <c r="C72" s="136" t="s">
        <v>47</v>
      </c>
      <c r="D72" s="137"/>
      <c r="E72" s="137"/>
      <c r="F72" s="137"/>
      <c r="G72" s="138"/>
      <c r="H72" s="12">
        <v>520</v>
      </c>
      <c r="I72" s="133">
        <v>1397</v>
      </c>
      <c r="J72" s="134"/>
      <c r="K72" s="134"/>
      <c r="L72" s="134"/>
      <c r="M72" s="135"/>
      <c r="N72" s="133">
        <v>365</v>
      </c>
      <c r="O72" s="134"/>
      <c r="P72" s="134"/>
      <c r="Q72" s="134"/>
      <c r="R72" s="135"/>
      <c r="S72" s="8"/>
      <c r="U72" s="66" t="s">
        <v>167</v>
      </c>
    </row>
    <row r="73" spans="2:21" ht="15">
      <c r="B73" s="8"/>
      <c r="C73" s="136" t="s">
        <v>48</v>
      </c>
      <c r="D73" s="137"/>
      <c r="E73" s="137"/>
      <c r="F73" s="137"/>
      <c r="G73" s="138"/>
      <c r="H73" s="12">
        <v>530</v>
      </c>
      <c r="I73" s="133">
        <v>0</v>
      </c>
      <c r="J73" s="134"/>
      <c r="K73" s="134"/>
      <c r="L73" s="134"/>
      <c r="M73" s="135"/>
      <c r="N73" s="133">
        <v>0</v>
      </c>
      <c r="O73" s="134"/>
      <c r="P73" s="134"/>
      <c r="Q73" s="134"/>
      <c r="R73" s="135"/>
      <c r="S73" s="8"/>
      <c r="U73" s="67" t="s">
        <v>168</v>
      </c>
    </row>
    <row r="74" spans="2:21" ht="15">
      <c r="B74" s="8"/>
      <c r="C74" s="136" t="s">
        <v>49</v>
      </c>
      <c r="D74" s="137"/>
      <c r="E74" s="137"/>
      <c r="F74" s="137"/>
      <c r="G74" s="138"/>
      <c r="H74" s="12">
        <v>540</v>
      </c>
      <c r="I74" s="133">
        <v>80</v>
      </c>
      <c r="J74" s="134"/>
      <c r="K74" s="134"/>
      <c r="L74" s="134"/>
      <c r="M74" s="135"/>
      <c r="N74" s="133"/>
      <c r="O74" s="134"/>
      <c r="P74" s="134"/>
      <c r="Q74" s="134"/>
      <c r="R74" s="135"/>
      <c r="S74" s="8"/>
      <c r="U74" s="66" t="s">
        <v>169</v>
      </c>
    </row>
    <row r="75" spans="2:21" ht="15">
      <c r="B75" s="8"/>
      <c r="C75" s="136" t="s">
        <v>50</v>
      </c>
      <c r="D75" s="137"/>
      <c r="E75" s="137"/>
      <c r="F75" s="137"/>
      <c r="G75" s="138"/>
      <c r="H75" s="12">
        <v>550</v>
      </c>
      <c r="I75" s="133">
        <v>0</v>
      </c>
      <c r="J75" s="134"/>
      <c r="K75" s="134"/>
      <c r="L75" s="134"/>
      <c r="M75" s="135"/>
      <c r="N75" s="133">
        <v>0</v>
      </c>
      <c r="O75" s="134"/>
      <c r="P75" s="134"/>
      <c r="Q75" s="134"/>
      <c r="R75" s="135"/>
      <c r="S75" s="8"/>
      <c r="U75" s="66" t="s">
        <v>170</v>
      </c>
    </row>
    <row r="76" spans="2:21" ht="15">
      <c r="B76" s="8"/>
      <c r="C76" s="136" t="s">
        <v>51</v>
      </c>
      <c r="D76" s="137"/>
      <c r="E76" s="137"/>
      <c r="F76" s="137"/>
      <c r="G76" s="138"/>
      <c r="H76" s="12">
        <v>560</v>
      </c>
      <c r="I76" s="133">
        <v>0</v>
      </c>
      <c r="J76" s="134"/>
      <c r="K76" s="134"/>
      <c r="L76" s="134"/>
      <c r="M76" s="135"/>
      <c r="N76" s="133">
        <v>0</v>
      </c>
      <c r="O76" s="134"/>
      <c r="P76" s="134"/>
      <c r="Q76" s="134"/>
      <c r="R76" s="135"/>
      <c r="S76" s="8"/>
      <c r="U76" s="67"/>
    </row>
    <row r="77" spans="2:19" s="29" customFormat="1" ht="15.75">
      <c r="B77" s="28"/>
      <c r="C77" s="152" t="s">
        <v>52</v>
      </c>
      <c r="D77" s="153"/>
      <c r="E77" s="153"/>
      <c r="F77" s="153"/>
      <c r="G77" s="154"/>
      <c r="H77" s="64">
        <v>590</v>
      </c>
      <c r="I77" s="155">
        <f>SUM(I71:M76)</f>
        <v>3201</v>
      </c>
      <c r="J77" s="156"/>
      <c r="K77" s="156"/>
      <c r="L77" s="156"/>
      <c r="M77" s="157"/>
      <c r="N77" s="155">
        <f>SUM(N71:R76)</f>
        <v>2036</v>
      </c>
      <c r="O77" s="156"/>
      <c r="P77" s="156"/>
      <c r="Q77" s="156"/>
      <c r="R77" s="157"/>
      <c r="S77" s="28"/>
    </row>
    <row r="78" spans="2:19" ht="15" customHeight="1">
      <c r="B78" s="8"/>
      <c r="C78" s="158" t="s">
        <v>53</v>
      </c>
      <c r="D78" s="159"/>
      <c r="E78" s="159"/>
      <c r="F78" s="159"/>
      <c r="G78" s="159"/>
      <c r="H78" s="63"/>
      <c r="I78" s="160"/>
      <c r="J78" s="160"/>
      <c r="K78" s="160"/>
      <c r="L78" s="160"/>
      <c r="M78" s="160"/>
      <c r="N78" s="160"/>
      <c r="O78" s="160"/>
      <c r="P78" s="160"/>
      <c r="Q78" s="160"/>
      <c r="R78" s="161"/>
      <c r="S78" s="8"/>
    </row>
    <row r="79" spans="2:21" ht="15">
      <c r="B79" s="8"/>
      <c r="C79" s="136" t="s">
        <v>54</v>
      </c>
      <c r="D79" s="137"/>
      <c r="E79" s="137"/>
      <c r="F79" s="137"/>
      <c r="G79" s="138"/>
      <c r="H79" s="12">
        <v>610</v>
      </c>
      <c r="I79" s="133">
        <v>0</v>
      </c>
      <c r="J79" s="134"/>
      <c r="K79" s="134"/>
      <c r="L79" s="134"/>
      <c r="M79" s="135"/>
      <c r="N79" s="133"/>
      <c r="O79" s="134"/>
      <c r="P79" s="134"/>
      <c r="Q79" s="134"/>
      <c r="R79" s="135"/>
      <c r="S79" s="8"/>
      <c r="U79" s="66" t="s">
        <v>171</v>
      </c>
    </row>
    <row r="80" spans="2:21" ht="15">
      <c r="B80" s="8"/>
      <c r="C80" s="136" t="s">
        <v>55</v>
      </c>
      <c r="D80" s="137"/>
      <c r="E80" s="137"/>
      <c r="F80" s="137"/>
      <c r="G80" s="138"/>
      <c r="H80" s="12">
        <v>620</v>
      </c>
      <c r="I80" s="133">
        <v>1443</v>
      </c>
      <c r="J80" s="134"/>
      <c r="K80" s="134"/>
      <c r="L80" s="134"/>
      <c r="M80" s="135"/>
      <c r="N80" s="133">
        <v>619</v>
      </c>
      <c r="O80" s="134"/>
      <c r="P80" s="134"/>
      <c r="Q80" s="134"/>
      <c r="R80" s="135"/>
      <c r="S80" s="8"/>
      <c r="U80" s="66"/>
    </row>
    <row r="81" spans="2:21" ht="15">
      <c r="B81" s="8"/>
      <c r="C81" s="136" t="s">
        <v>56</v>
      </c>
      <c r="D81" s="137"/>
      <c r="E81" s="137"/>
      <c r="F81" s="137"/>
      <c r="G81" s="138"/>
      <c r="H81" s="12">
        <v>630</v>
      </c>
      <c r="I81" s="144">
        <f>SUM(I83:M90)</f>
        <v>1737</v>
      </c>
      <c r="J81" s="145"/>
      <c r="K81" s="145"/>
      <c r="L81" s="145"/>
      <c r="M81" s="146"/>
      <c r="N81" s="144">
        <f>SUM(N83:R90)</f>
        <v>474</v>
      </c>
      <c r="O81" s="145"/>
      <c r="P81" s="145"/>
      <c r="Q81" s="145"/>
      <c r="R81" s="146"/>
      <c r="S81" s="8"/>
      <c r="U81" s="66"/>
    </row>
    <row r="82" spans="2:21" ht="15" customHeight="1">
      <c r="B82" s="8"/>
      <c r="C82" s="147" t="s">
        <v>68</v>
      </c>
      <c r="D82" s="148"/>
      <c r="E82" s="148"/>
      <c r="F82" s="148"/>
      <c r="G82" s="148"/>
      <c r="H82" s="14"/>
      <c r="I82" s="149"/>
      <c r="J82" s="149"/>
      <c r="K82" s="149"/>
      <c r="L82" s="149"/>
      <c r="M82" s="149"/>
      <c r="N82" s="150"/>
      <c r="O82" s="149"/>
      <c r="P82" s="149"/>
      <c r="Q82" s="149"/>
      <c r="R82" s="151"/>
      <c r="S82" s="8"/>
      <c r="U82" s="71"/>
    </row>
    <row r="83" spans="2:21" ht="15" customHeight="1">
      <c r="B83" s="8"/>
      <c r="C83" s="139" t="s">
        <v>78</v>
      </c>
      <c r="D83" s="140"/>
      <c r="E83" s="140"/>
      <c r="F83" s="140"/>
      <c r="G83" s="140"/>
      <c r="H83" s="15">
        <v>631</v>
      </c>
      <c r="I83" s="141">
        <v>1049</v>
      </c>
      <c r="J83" s="141"/>
      <c r="K83" s="141"/>
      <c r="L83" s="141"/>
      <c r="M83" s="141"/>
      <c r="N83" s="142">
        <v>181</v>
      </c>
      <c r="O83" s="141"/>
      <c r="P83" s="141"/>
      <c r="Q83" s="141"/>
      <c r="R83" s="143"/>
      <c r="S83" s="8"/>
      <c r="U83" s="72" t="s">
        <v>172</v>
      </c>
    </row>
    <row r="84" spans="2:21" ht="15">
      <c r="B84" s="8"/>
      <c r="C84" s="136" t="s">
        <v>79</v>
      </c>
      <c r="D84" s="137"/>
      <c r="E84" s="137"/>
      <c r="F84" s="137"/>
      <c r="G84" s="138"/>
      <c r="H84" s="12">
        <v>632</v>
      </c>
      <c r="I84" s="133">
        <v>77</v>
      </c>
      <c r="J84" s="134"/>
      <c r="K84" s="134"/>
      <c r="L84" s="134"/>
      <c r="M84" s="135"/>
      <c r="N84" s="133">
        <v>32</v>
      </c>
      <c r="O84" s="134"/>
      <c r="P84" s="134"/>
      <c r="Q84" s="134"/>
      <c r="R84" s="135"/>
      <c r="S84" s="8"/>
      <c r="U84" s="66" t="s">
        <v>173</v>
      </c>
    </row>
    <row r="85" spans="2:21" ht="15">
      <c r="B85" s="8"/>
      <c r="C85" s="136" t="s">
        <v>80</v>
      </c>
      <c r="D85" s="137"/>
      <c r="E85" s="137"/>
      <c r="F85" s="137"/>
      <c r="G85" s="138"/>
      <c r="H85" s="12">
        <v>633</v>
      </c>
      <c r="I85" s="133">
        <v>9</v>
      </c>
      <c r="J85" s="134"/>
      <c r="K85" s="134"/>
      <c r="L85" s="134"/>
      <c r="M85" s="135"/>
      <c r="N85" s="133">
        <v>30</v>
      </c>
      <c r="O85" s="134"/>
      <c r="P85" s="134"/>
      <c r="Q85" s="134"/>
      <c r="R85" s="135"/>
      <c r="S85" s="8"/>
      <c r="U85" s="66" t="s">
        <v>174</v>
      </c>
    </row>
    <row r="86" spans="2:21" ht="15">
      <c r="B86" s="8"/>
      <c r="C86" s="136" t="s">
        <v>81</v>
      </c>
      <c r="D86" s="137"/>
      <c r="E86" s="137"/>
      <c r="F86" s="137"/>
      <c r="G86" s="138"/>
      <c r="H86" s="12">
        <v>634</v>
      </c>
      <c r="I86" s="133">
        <v>35</v>
      </c>
      <c r="J86" s="134"/>
      <c r="K86" s="134"/>
      <c r="L86" s="134"/>
      <c r="M86" s="135"/>
      <c r="N86" s="133">
        <v>37</v>
      </c>
      <c r="O86" s="134"/>
      <c r="P86" s="134"/>
      <c r="Q86" s="134"/>
      <c r="R86" s="135"/>
      <c r="S86" s="8"/>
      <c r="U86" s="66" t="s">
        <v>175</v>
      </c>
    </row>
    <row r="87" spans="2:21" ht="15">
      <c r="B87" s="8"/>
      <c r="C87" s="136" t="s">
        <v>82</v>
      </c>
      <c r="D87" s="137"/>
      <c r="E87" s="137"/>
      <c r="F87" s="137"/>
      <c r="G87" s="138"/>
      <c r="H87" s="12">
        <v>635</v>
      </c>
      <c r="I87" s="133">
        <v>49</v>
      </c>
      <c r="J87" s="134"/>
      <c r="K87" s="134"/>
      <c r="L87" s="134"/>
      <c r="M87" s="135"/>
      <c r="N87" s="133">
        <v>55</v>
      </c>
      <c r="O87" s="134"/>
      <c r="P87" s="134"/>
      <c r="Q87" s="134"/>
      <c r="R87" s="135"/>
      <c r="S87" s="8"/>
      <c r="U87" s="66" t="s">
        <v>176</v>
      </c>
    </row>
    <row r="88" spans="2:21" ht="15">
      <c r="B88" s="8"/>
      <c r="C88" s="136" t="s">
        <v>83</v>
      </c>
      <c r="D88" s="137"/>
      <c r="E88" s="137"/>
      <c r="F88" s="137"/>
      <c r="G88" s="138"/>
      <c r="H88" s="12">
        <v>636</v>
      </c>
      <c r="I88" s="133">
        <v>272</v>
      </c>
      <c r="J88" s="134"/>
      <c r="K88" s="134"/>
      <c r="L88" s="134"/>
      <c r="M88" s="135"/>
      <c r="N88" s="133">
        <v>97</v>
      </c>
      <c r="O88" s="134"/>
      <c r="P88" s="134"/>
      <c r="Q88" s="134"/>
      <c r="R88" s="135"/>
      <c r="S88" s="8"/>
      <c r="U88" s="66" t="s">
        <v>167</v>
      </c>
    </row>
    <row r="89" spans="2:21" ht="15">
      <c r="B89" s="8"/>
      <c r="C89" s="136" t="s">
        <v>84</v>
      </c>
      <c r="D89" s="137"/>
      <c r="E89" s="137"/>
      <c r="F89" s="137"/>
      <c r="G89" s="138"/>
      <c r="H89" s="12">
        <v>637</v>
      </c>
      <c r="I89" s="133">
        <v>4</v>
      </c>
      <c r="J89" s="134"/>
      <c r="K89" s="134"/>
      <c r="L89" s="134"/>
      <c r="M89" s="135"/>
      <c r="N89" s="133">
        <v>5</v>
      </c>
      <c r="O89" s="134"/>
      <c r="P89" s="134"/>
      <c r="Q89" s="134"/>
      <c r="R89" s="135"/>
      <c r="S89" s="8"/>
      <c r="U89" s="66" t="s">
        <v>177</v>
      </c>
    </row>
    <row r="90" spans="2:21" ht="15">
      <c r="B90" s="8"/>
      <c r="C90" s="136" t="s">
        <v>85</v>
      </c>
      <c r="D90" s="137"/>
      <c r="E90" s="137"/>
      <c r="F90" s="137"/>
      <c r="G90" s="138"/>
      <c r="H90" s="12">
        <v>638</v>
      </c>
      <c r="I90" s="133">
        <v>242</v>
      </c>
      <c r="J90" s="134"/>
      <c r="K90" s="134"/>
      <c r="L90" s="134"/>
      <c r="M90" s="135"/>
      <c r="N90" s="133">
        <v>37</v>
      </c>
      <c r="O90" s="134"/>
      <c r="P90" s="134"/>
      <c r="Q90" s="134"/>
      <c r="R90" s="135"/>
      <c r="S90" s="8"/>
      <c r="U90" s="66" t="s">
        <v>178</v>
      </c>
    </row>
    <row r="91" spans="2:21" ht="15">
      <c r="B91" s="8"/>
      <c r="C91" s="136" t="s">
        <v>57</v>
      </c>
      <c r="D91" s="137"/>
      <c r="E91" s="137"/>
      <c r="F91" s="137"/>
      <c r="G91" s="138"/>
      <c r="H91" s="12">
        <v>640</v>
      </c>
      <c r="I91" s="133">
        <v>0</v>
      </c>
      <c r="J91" s="134"/>
      <c r="K91" s="134"/>
      <c r="L91" s="134"/>
      <c r="M91" s="135"/>
      <c r="N91" s="133">
        <v>0</v>
      </c>
      <c r="O91" s="134"/>
      <c r="P91" s="134"/>
      <c r="Q91" s="134"/>
      <c r="R91" s="135"/>
      <c r="S91" s="8"/>
      <c r="U91" s="66" t="s">
        <v>167</v>
      </c>
    </row>
    <row r="92" spans="2:21" ht="15">
      <c r="B92" s="8"/>
      <c r="C92" s="136" t="s">
        <v>49</v>
      </c>
      <c r="D92" s="137"/>
      <c r="E92" s="137"/>
      <c r="F92" s="137"/>
      <c r="G92" s="138"/>
      <c r="H92" s="12">
        <v>650</v>
      </c>
      <c r="I92" s="133">
        <v>30</v>
      </c>
      <c r="J92" s="134"/>
      <c r="K92" s="134"/>
      <c r="L92" s="134"/>
      <c r="M92" s="135"/>
      <c r="N92" s="133">
        <v>0</v>
      </c>
      <c r="O92" s="134"/>
      <c r="P92" s="134"/>
      <c r="Q92" s="134"/>
      <c r="R92" s="135"/>
      <c r="S92" s="8"/>
      <c r="U92" s="66" t="s">
        <v>169</v>
      </c>
    </row>
    <row r="93" spans="2:21" ht="15">
      <c r="B93" s="8"/>
      <c r="C93" s="136" t="s">
        <v>50</v>
      </c>
      <c r="D93" s="137"/>
      <c r="E93" s="137"/>
      <c r="F93" s="137"/>
      <c r="G93" s="138"/>
      <c r="H93" s="12">
        <v>660</v>
      </c>
      <c r="I93" s="133">
        <v>0</v>
      </c>
      <c r="J93" s="134"/>
      <c r="K93" s="134"/>
      <c r="L93" s="134"/>
      <c r="M93" s="135"/>
      <c r="N93" s="133">
        <v>0</v>
      </c>
      <c r="O93" s="134"/>
      <c r="P93" s="134"/>
      <c r="Q93" s="134"/>
      <c r="R93" s="135"/>
      <c r="S93" s="8"/>
      <c r="U93" s="66" t="s">
        <v>170</v>
      </c>
    </row>
    <row r="94" spans="2:21" ht="15">
      <c r="B94" s="8"/>
      <c r="C94" s="136" t="s">
        <v>58</v>
      </c>
      <c r="D94" s="137"/>
      <c r="E94" s="137"/>
      <c r="F94" s="137"/>
      <c r="G94" s="138"/>
      <c r="H94" s="12">
        <v>670</v>
      </c>
      <c r="I94" s="133">
        <v>0</v>
      </c>
      <c r="J94" s="134"/>
      <c r="K94" s="134"/>
      <c r="L94" s="134"/>
      <c r="M94" s="135"/>
      <c r="N94" s="133">
        <v>0</v>
      </c>
      <c r="O94" s="134"/>
      <c r="P94" s="134"/>
      <c r="Q94" s="134"/>
      <c r="R94" s="135"/>
      <c r="S94" s="8"/>
      <c r="U94" s="66"/>
    </row>
    <row r="95" spans="2:21" s="29" customFormat="1" ht="15.75">
      <c r="B95" s="28"/>
      <c r="C95" s="128" t="s">
        <v>59</v>
      </c>
      <c r="D95" s="128"/>
      <c r="E95" s="128"/>
      <c r="F95" s="128"/>
      <c r="G95" s="128"/>
      <c r="H95" s="64">
        <v>690</v>
      </c>
      <c r="I95" s="129">
        <f>SUM(I79:M81,I91:M94)</f>
        <v>3210</v>
      </c>
      <c r="J95" s="129"/>
      <c r="K95" s="129"/>
      <c r="L95" s="129"/>
      <c r="M95" s="129"/>
      <c r="N95" s="129">
        <f>SUM(N79:R81,N91:R94)</f>
        <v>1093</v>
      </c>
      <c r="O95" s="129"/>
      <c r="P95" s="129"/>
      <c r="Q95" s="129"/>
      <c r="R95" s="129"/>
      <c r="S95" s="28"/>
      <c r="U95" s="32" t="str">
        <f>IF(I54-I96=0," ",IF(U96&lt;0,CONCATENATE("Пассив баланса на начало отчетного периода меньше актива на ",-U96," млн.руб."),CONCATENATE("Пассив баланса на начало отчетного периода превышает актив на ",U96," млн.руб.")))</f>
        <v> </v>
      </c>
    </row>
    <row r="96" spans="2:22" s="29" customFormat="1" ht="15.75">
      <c r="B96" s="28"/>
      <c r="C96" s="128" t="s">
        <v>33</v>
      </c>
      <c r="D96" s="128"/>
      <c r="E96" s="128"/>
      <c r="F96" s="128"/>
      <c r="G96" s="128"/>
      <c r="H96" s="64">
        <v>700</v>
      </c>
      <c r="I96" s="129">
        <f>I69+I77+I95</f>
        <v>9795</v>
      </c>
      <c r="J96" s="129"/>
      <c r="K96" s="129"/>
      <c r="L96" s="129"/>
      <c r="M96" s="129"/>
      <c r="N96" s="129">
        <f>N69+N77+N95</f>
        <v>6394</v>
      </c>
      <c r="O96" s="129"/>
      <c r="P96" s="129"/>
      <c r="Q96" s="129"/>
      <c r="R96" s="129"/>
      <c r="S96" s="28"/>
      <c r="U96" s="65">
        <f>IF(ABS(-I54+I96)&gt;0.9,-I54+I96,0)</f>
        <v>0</v>
      </c>
      <c r="V96" s="65">
        <f>IF(ABS(-N54+N96)&gt;0.9,-N54+N96,0)</f>
        <v>0</v>
      </c>
    </row>
    <row r="97" spans="2:22" ht="15.75" customHeight="1">
      <c r="B97" s="8"/>
      <c r="C97" s="8"/>
      <c r="D97" s="8"/>
      <c r="E97" s="8"/>
      <c r="F97" s="8"/>
      <c r="G97" s="8"/>
      <c r="H97" s="8"/>
      <c r="I97" s="8"/>
      <c r="J97" s="8"/>
      <c r="K97" s="8"/>
      <c r="L97" s="8"/>
      <c r="M97" s="8"/>
      <c r="N97" s="8"/>
      <c r="O97" s="8"/>
      <c r="P97" s="8"/>
      <c r="Q97" s="8"/>
      <c r="R97" s="8"/>
      <c r="S97" s="8"/>
      <c r="V97" s="33" t="str">
        <f>IF(N54-N96=0," ",IF(V96&lt;0,CONCATENATE("Пассив баланса на конец отчетного периода меньше актива на ",-V96," млн.руб."),CONCATENATE("Пассив баланса на конец отчетного периода превышает актив на ",V96," млн.руб.")))</f>
        <v> </v>
      </c>
    </row>
    <row r="98" spans="2:19" ht="15">
      <c r="B98" s="8"/>
      <c r="C98" s="131" t="s">
        <v>63</v>
      </c>
      <c r="D98" s="131"/>
      <c r="E98" s="10"/>
      <c r="F98" s="127"/>
      <c r="G98" s="127"/>
      <c r="H98" s="10"/>
      <c r="I98" s="126" t="s">
        <v>297</v>
      </c>
      <c r="J98" s="127"/>
      <c r="K98" s="127"/>
      <c r="L98" s="127"/>
      <c r="M98" s="127"/>
      <c r="N98" s="127"/>
      <c r="O98" s="8"/>
      <c r="P98" s="8"/>
      <c r="Q98" s="8"/>
      <c r="R98" s="8"/>
      <c r="S98" s="8"/>
    </row>
    <row r="99" spans="2:19" s="23" customFormat="1" ht="12">
      <c r="B99" s="24"/>
      <c r="C99" s="25" t="s">
        <v>66</v>
      </c>
      <c r="D99" s="25"/>
      <c r="E99" s="25"/>
      <c r="F99" s="132" t="s">
        <v>65</v>
      </c>
      <c r="G99" s="132"/>
      <c r="H99" s="26"/>
      <c r="I99" s="132" t="s">
        <v>60</v>
      </c>
      <c r="J99" s="132"/>
      <c r="K99" s="132"/>
      <c r="L99" s="132"/>
      <c r="M99" s="132"/>
      <c r="N99" s="132"/>
      <c r="O99" s="24"/>
      <c r="P99" s="24"/>
      <c r="Q99" s="24"/>
      <c r="R99" s="24"/>
      <c r="S99" s="24"/>
    </row>
    <row r="100" spans="2:19" ht="15">
      <c r="B100" s="8"/>
      <c r="C100" s="131" t="s">
        <v>64</v>
      </c>
      <c r="D100" s="131"/>
      <c r="E100" s="10"/>
      <c r="F100" s="127"/>
      <c r="G100" s="127"/>
      <c r="H100" s="10"/>
      <c r="I100" s="127" t="s">
        <v>293</v>
      </c>
      <c r="J100" s="127"/>
      <c r="K100" s="127"/>
      <c r="L100" s="127"/>
      <c r="M100" s="127"/>
      <c r="N100" s="127"/>
      <c r="O100" s="8"/>
      <c r="P100" s="8"/>
      <c r="Q100" s="8"/>
      <c r="R100" s="8"/>
      <c r="S100" s="8"/>
    </row>
    <row r="101" spans="2:19" ht="15">
      <c r="B101" s="8"/>
      <c r="C101" s="16"/>
      <c r="D101" s="16"/>
      <c r="E101" s="16"/>
      <c r="F101" s="132" t="s">
        <v>65</v>
      </c>
      <c r="G101" s="132"/>
      <c r="H101" s="26"/>
      <c r="I101" s="132" t="s">
        <v>60</v>
      </c>
      <c r="J101" s="132"/>
      <c r="K101" s="132"/>
      <c r="L101" s="132"/>
      <c r="M101" s="132"/>
      <c r="N101" s="132"/>
      <c r="O101" s="8"/>
      <c r="P101" s="8"/>
      <c r="Q101" s="8"/>
      <c r="R101" s="8"/>
      <c r="S101" s="8"/>
    </row>
    <row r="102" spans="2:19" ht="15">
      <c r="B102" s="8"/>
      <c r="C102" s="130">
        <f ca="1">TODAY()</f>
        <v>43566</v>
      </c>
      <c r="D102" s="130"/>
      <c r="E102" s="8"/>
      <c r="F102" s="8"/>
      <c r="G102" s="8"/>
      <c r="H102" s="8"/>
      <c r="I102" s="8"/>
      <c r="J102" s="8"/>
      <c r="K102" s="8"/>
      <c r="L102" s="8"/>
      <c r="M102" s="8"/>
      <c r="N102" s="8"/>
      <c r="O102" s="8"/>
      <c r="P102" s="8"/>
      <c r="Q102" s="8"/>
      <c r="R102" s="8"/>
      <c r="S102" s="8"/>
    </row>
    <row r="103" spans="2:19" ht="15">
      <c r="B103" s="8"/>
      <c r="C103" s="8"/>
      <c r="D103" s="8"/>
      <c r="E103" s="8"/>
      <c r="F103" s="8"/>
      <c r="G103" s="8"/>
      <c r="H103" s="8"/>
      <c r="I103" s="8"/>
      <c r="J103" s="8"/>
      <c r="K103" s="8"/>
      <c r="L103" s="8"/>
      <c r="M103" s="8"/>
      <c r="N103" s="8"/>
      <c r="O103" s="8"/>
      <c r="P103" s="8"/>
      <c r="Q103" s="8"/>
      <c r="R103" s="8"/>
      <c r="S103" s="8"/>
    </row>
    <row r="104" spans="2:19" ht="6" customHeight="1">
      <c r="B104" s="8"/>
      <c r="C104" s="8"/>
      <c r="D104" s="8"/>
      <c r="E104" s="8"/>
      <c r="F104" s="8"/>
      <c r="G104" s="8"/>
      <c r="H104" s="8"/>
      <c r="I104" s="8"/>
      <c r="J104" s="8"/>
      <c r="K104" s="8"/>
      <c r="L104" s="8"/>
      <c r="M104" s="8"/>
      <c r="N104" s="8"/>
      <c r="O104" s="8"/>
      <c r="P104" s="8"/>
      <c r="Q104" s="8"/>
      <c r="R104" s="8"/>
      <c r="S104" s="8"/>
    </row>
  </sheetData>
  <sheetProtection/>
  <mergeCells count="264">
    <mergeCell ref="U5:V5"/>
    <mergeCell ref="U6:V6"/>
    <mergeCell ref="G6:I6"/>
    <mergeCell ref="O20:R20"/>
    <mergeCell ref="C5:R5"/>
    <mergeCell ref="C7:H7"/>
    <mergeCell ref="H20:H21"/>
    <mergeCell ref="C14:E14"/>
    <mergeCell ref="F9:R9"/>
    <mergeCell ref="F10:R10"/>
    <mergeCell ref="C56:N56"/>
    <mergeCell ref="I22:M22"/>
    <mergeCell ref="N22:R22"/>
    <mergeCell ref="I23:M23"/>
    <mergeCell ref="N23:R23"/>
    <mergeCell ref="I24:M24"/>
    <mergeCell ref="C23:G23"/>
    <mergeCell ref="C25:G25"/>
    <mergeCell ref="I25:M25"/>
    <mergeCell ref="N25:R25"/>
    <mergeCell ref="I18:M18"/>
    <mergeCell ref="N18:R18"/>
    <mergeCell ref="F11:R11"/>
    <mergeCell ref="F12:R12"/>
    <mergeCell ref="F13:R13"/>
    <mergeCell ref="F14:R14"/>
    <mergeCell ref="I16:M16"/>
    <mergeCell ref="N16:R16"/>
    <mergeCell ref="I17:M17"/>
    <mergeCell ref="N17:R17"/>
    <mergeCell ref="C20:G21"/>
    <mergeCell ref="C22:G22"/>
    <mergeCell ref="C24:G24"/>
    <mergeCell ref="N24:R24"/>
    <mergeCell ref="J20:L20"/>
    <mergeCell ref="N21:O21"/>
    <mergeCell ref="C26:G26"/>
    <mergeCell ref="I26:M26"/>
    <mergeCell ref="N26:R26"/>
    <mergeCell ref="C27:G27"/>
    <mergeCell ref="I27:M27"/>
    <mergeCell ref="N27:R27"/>
    <mergeCell ref="C28:G28"/>
    <mergeCell ref="I28:M28"/>
    <mergeCell ref="N28:R28"/>
    <mergeCell ref="C29:G29"/>
    <mergeCell ref="I29:M29"/>
    <mergeCell ref="N29:R29"/>
    <mergeCell ref="C30:G30"/>
    <mergeCell ref="I30:M30"/>
    <mergeCell ref="N30:R30"/>
    <mergeCell ref="C31:G31"/>
    <mergeCell ref="I31:M31"/>
    <mergeCell ref="N31:R31"/>
    <mergeCell ref="C32:G32"/>
    <mergeCell ref="I32:M32"/>
    <mergeCell ref="N32:R32"/>
    <mergeCell ref="C33:G33"/>
    <mergeCell ref="I33:M33"/>
    <mergeCell ref="N33:R33"/>
    <mergeCell ref="C34:G34"/>
    <mergeCell ref="I34:M34"/>
    <mergeCell ref="N34:R34"/>
    <mergeCell ref="C35:G35"/>
    <mergeCell ref="I35:M35"/>
    <mergeCell ref="N35:R35"/>
    <mergeCell ref="C36:G36"/>
    <mergeCell ref="I36:M36"/>
    <mergeCell ref="N36:R36"/>
    <mergeCell ref="C37:G37"/>
    <mergeCell ref="I37:M37"/>
    <mergeCell ref="N37:R37"/>
    <mergeCell ref="C38:G38"/>
    <mergeCell ref="I38:M38"/>
    <mergeCell ref="N38:R38"/>
    <mergeCell ref="C39:G39"/>
    <mergeCell ref="I39:M39"/>
    <mergeCell ref="N39:R39"/>
    <mergeCell ref="C40:G40"/>
    <mergeCell ref="I40:M40"/>
    <mergeCell ref="N40:R40"/>
    <mergeCell ref="C41:G41"/>
    <mergeCell ref="I41:M41"/>
    <mergeCell ref="N41:R41"/>
    <mergeCell ref="C42:G42"/>
    <mergeCell ref="I42:M42"/>
    <mergeCell ref="N42:R42"/>
    <mergeCell ref="C43:G43"/>
    <mergeCell ref="I43:M43"/>
    <mergeCell ref="N43:R43"/>
    <mergeCell ref="C44:G44"/>
    <mergeCell ref="I44:M44"/>
    <mergeCell ref="N44:R44"/>
    <mergeCell ref="C45:G45"/>
    <mergeCell ref="I45:M45"/>
    <mergeCell ref="N45:R45"/>
    <mergeCell ref="C46:G46"/>
    <mergeCell ref="I46:M46"/>
    <mergeCell ref="N46:R46"/>
    <mergeCell ref="C47:G47"/>
    <mergeCell ref="I47:M47"/>
    <mergeCell ref="N47:R47"/>
    <mergeCell ref="C48:G48"/>
    <mergeCell ref="I48:M48"/>
    <mergeCell ref="N48:R48"/>
    <mergeCell ref="C49:G49"/>
    <mergeCell ref="I49:M49"/>
    <mergeCell ref="N49:R49"/>
    <mergeCell ref="C50:G50"/>
    <mergeCell ref="I50:M50"/>
    <mergeCell ref="N50:R50"/>
    <mergeCell ref="C51:G51"/>
    <mergeCell ref="I51:M51"/>
    <mergeCell ref="N51:R51"/>
    <mergeCell ref="C52:G52"/>
    <mergeCell ref="I52:M52"/>
    <mergeCell ref="N52:R52"/>
    <mergeCell ref="C53:G53"/>
    <mergeCell ref="I53:M53"/>
    <mergeCell ref="N53:R53"/>
    <mergeCell ref="C12:E12"/>
    <mergeCell ref="C13:E13"/>
    <mergeCell ref="L3:R3"/>
    <mergeCell ref="C54:G54"/>
    <mergeCell ref="I54:M54"/>
    <mergeCell ref="N54:R54"/>
    <mergeCell ref="C8:E8"/>
    <mergeCell ref="C9:E9"/>
    <mergeCell ref="C10:E10"/>
    <mergeCell ref="C11:E11"/>
    <mergeCell ref="C57:G58"/>
    <mergeCell ref="H57:H58"/>
    <mergeCell ref="C59:G59"/>
    <mergeCell ref="I59:M59"/>
    <mergeCell ref="N59:R59"/>
    <mergeCell ref="J57:L57"/>
    <mergeCell ref="N58:O58"/>
    <mergeCell ref="O57:R57"/>
    <mergeCell ref="I58:M58"/>
    <mergeCell ref="C62:G62"/>
    <mergeCell ref="I62:M62"/>
    <mergeCell ref="N62:R62"/>
    <mergeCell ref="C60:G60"/>
    <mergeCell ref="I60:M60"/>
    <mergeCell ref="N60:R60"/>
    <mergeCell ref="C61:G61"/>
    <mergeCell ref="I61:M61"/>
    <mergeCell ref="N61:R61"/>
    <mergeCell ref="C63:G63"/>
    <mergeCell ref="I63:M63"/>
    <mergeCell ref="N63:R63"/>
    <mergeCell ref="C64:G64"/>
    <mergeCell ref="I64:M64"/>
    <mergeCell ref="N64:R64"/>
    <mergeCell ref="C65:G65"/>
    <mergeCell ref="I65:M65"/>
    <mergeCell ref="N65:R65"/>
    <mergeCell ref="C66:G66"/>
    <mergeCell ref="I66:M66"/>
    <mergeCell ref="N66:R66"/>
    <mergeCell ref="C67:G67"/>
    <mergeCell ref="I67:M67"/>
    <mergeCell ref="N67:R67"/>
    <mergeCell ref="C68:G68"/>
    <mergeCell ref="I68:M68"/>
    <mergeCell ref="N68:R68"/>
    <mergeCell ref="C69:G69"/>
    <mergeCell ref="I69:M69"/>
    <mergeCell ref="N69:R69"/>
    <mergeCell ref="C70:G70"/>
    <mergeCell ref="I70:M70"/>
    <mergeCell ref="N70:R70"/>
    <mergeCell ref="C71:G71"/>
    <mergeCell ref="I71:M71"/>
    <mergeCell ref="N71:R71"/>
    <mergeCell ref="C72:G72"/>
    <mergeCell ref="I72:M72"/>
    <mergeCell ref="N72:R72"/>
    <mergeCell ref="C73:G73"/>
    <mergeCell ref="I73:M73"/>
    <mergeCell ref="N73:R73"/>
    <mergeCell ref="C74:G74"/>
    <mergeCell ref="I74:M74"/>
    <mergeCell ref="N74:R74"/>
    <mergeCell ref="C75:G75"/>
    <mergeCell ref="I75:M75"/>
    <mergeCell ref="N75:R75"/>
    <mergeCell ref="C76:G76"/>
    <mergeCell ref="I76:M76"/>
    <mergeCell ref="N76:R76"/>
    <mergeCell ref="C77:G77"/>
    <mergeCell ref="I77:M77"/>
    <mergeCell ref="N77:R77"/>
    <mergeCell ref="C78:G78"/>
    <mergeCell ref="I78:M78"/>
    <mergeCell ref="N78:R78"/>
    <mergeCell ref="C79:G79"/>
    <mergeCell ref="I79:M79"/>
    <mergeCell ref="N79:R79"/>
    <mergeCell ref="C80:G80"/>
    <mergeCell ref="I80:M80"/>
    <mergeCell ref="N80:R80"/>
    <mergeCell ref="C81:G81"/>
    <mergeCell ref="I81:M81"/>
    <mergeCell ref="N81:R81"/>
    <mergeCell ref="C82:G82"/>
    <mergeCell ref="I82:M82"/>
    <mergeCell ref="N82:R82"/>
    <mergeCell ref="C83:G83"/>
    <mergeCell ref="I83:M83"/>
    <mergeCell ref="N83:R83"/>
    <mergeCell ref="C84:G84"/>
    <mergeCell ref="I84:M84"/>
    <mergeCell ref="N84:R84"/>
    <mergeCell ref="C85:G85"/>
    <mergeCell ref="I85:M85"/>
    <mergeCell ref="N85:R85"/>
    <mergeCell ref="C86:G86"/>
    <mergeCell ref="I86:M86"/>
    <mergeCell ref="N86:R86"/>
    <mergeCell ref="C87:G87"/>
    <mergeCell ref="I87:M87"/>
    <mergeCell ref="N87:R87"/>
    <mergeCell ref="C88:G88"/>
    <mergeCell ref="I88:M88"/>
    <mergeCell ref="N88:R88"/>
    <mergeCell ref="C89:G89"/>
    <mergeCell ref="I89:M89"/>
    <mergeCell ref="N89:R89"/>
    <mergeCell ref="C90:G90"/>
    <mergeCell ref="I90:M90"/>
    <mergeCell ref="N90:R90"/>
    <mergeCell ref="C91:G91"/>
    <mergeCell ref="I91:M91"/>
    <mergeCell ref="N91:R91"/>
    <mergeCell ref="C92:G92"/>
    <mergeCell ref="I92:M92"/>
    <mergeCell ref="N92:R92"/>
    <mergeCell ref="I93:M93"/>
    <mergeCell ref="N93:R93"/>
    <mergeCell ref="C94:G94"/>
    <mergeCell ref="I94:M94"/>
    <mergeCell ref="N94:R94"/>
    <mergeCell ref="C93:G93"/>
    <mergeCell ref="F100:G100"/>
    <mergeCell ref="I100:N100"/>
    <mergeCell ref="C102:D102"/>
    <mergeCell ref="C98:D98"/>
    <mergeCell ref="C100:D100"/>
    <mergeCell ref="F98:G98"/>
    <mergeCell ref="F99:G99"/>
    <mergeCell ref="F101:G101"/>
    <mergeCell ref="I101:N101"/>
    <mergeCell ref="I99:N99"/>
    <mergeCell ref="U51:V51"/>
    <mergeCell ref="F8:R8"/>
    <mergeCell ref="I21:M21"/>
    <mergeCell ref="I98:N98"/>
    <mergeCell ref="C95:G95"/>
    <mergeCell ref="I95:M95"/>
    <mergeCell ref="N95:R95"/>
    <mergeCell ref="C96:G96"/>
    <mergeCell ref="I96:M96"/>
    <mergeCell ref="N96:R96"/>
  </mergeCells>
  <conditionalFormatting sqref="V54 V96">
    <cfRule type="expression" priority="1" dxfId="8" stopIfTrue="1">
      <formula>ABS($V$54)&gt;0.9</formula>
    </cfRule>
  </conditionalFormatting>
  <conditionalFormatting sqref="U54 U96">
    <cfRule type="expression" priority="2" dxfId="8" stopIfTrue="1">
      <formula>ABS($U$54)&gt;0.9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indexed="40"/>
  </sheetPr>
  <dimension ref="B1:V67"/>
  <sheetViews>
    <sheetView zoomScalePageLayoutView="0" workbookViewId="0" topLeftCell="A47">
      <selection activeCell="O51" sqref="O51:S51"/>
    </sheetView>
  </sheetViews>
  <sheetFormatPr defaultColWidth="9.140625" defaultRowHeight="15"/>
  <cols>
    <col min="1" max="2" width="0.85546875" style="43" customWidth="1"/>
    <col min="3" max="4" width="9.8515625" style="43" customWidth="1"/>
    <col min="5" max="5" width="15.7109375" style="43" customWidth="1"/>
    <col min="6" max="6" width="11.8515625" style="43" customWidth="1"/>
    <col min="7" max="8" width="2.00390625" style="43" customWidth="1"/>
    <col min="9" max="9" width="6.7109375" style="43" customWidth="1"/>
    <col min="10" max="10" width="2.8515625" style="43" customWidth="1"/>
    <col min="11" max="11" width="4.7109375" style="43" customWidth="1"/>
    <col min="12" max="12" width="3.421875" style="43" customWidth="1"/>
    <col min="13" max="13" width="1.28515625" style="60" customWidth="1"/>
    <col min="14" max="14" width="8.28125" style="43" customWidth="1"/>
    <col min="15" max="15" width="2.8515625" style="43" customWidth="1"/>
    <col min="16" max="16" width="4.7109375" style="43" customWidth="1"/>
    <col min="17" max="17" width="3.421875" style="43" customWidth="1"/>
    <col min="18" max="18" width="1.421875" style="43" customWidth="1"/>
    <col min="19" max="19" width="8.28125" style="43" customWidth="1"/>
    <col min="20" max="21" width="0.85546875" style="43" customWidth="1"/>
    <col min="22" max="22" width="12.140625" style="43" customWidth="1"/>
    <col min="23" max="16384" width="9.140625" style="43" customWidth="1"/>
  </cols>
  <sheetData>
    <row r="1" s="1" customFormat="1" ht="6" customHeight="1">
      <c r="M1" s="51"/>
    </row>
    <row r="2" spans="2:20" s="1" customFormat="1" ht="6" customHeight="1">
      <c r="B2" s="2"/>
      <c r="C2" s="3"/>
      <c r="D2" s="3"/>
      <c r="E2" s="3"/>
      <c r="F2" s="3"/>
      <c r="G2" s="3"/>
      <c r="H2" s="3"/>
      <c r="I2" s="4"/>
      <c r="J2" s="2"/>
      <c r="K2" s="2"/>
      <c r="L2" s="2"/>
      <c r="M2" s="57"/>
      <c r="N2" s="2"/>
      <c r="O2" s="2"/>
      <c r="P2" s="2"/>
      <c r="Q2" s="2"/>
      <c r="R2" s="2"/>
      <c r="S2" s="2"/>
      <c r="T2" s="2"/>
    </row>
    <row r="3" spans="2:20" s="1" customFormat="1" ht="74.25" customHeight="1">
      <c r="B3" s="2"/>
      <c r="C3" s="3"/>
      <c r="D3" s="3"/>
      <c r="E3" s="3"/>
      <c r="F3" s="3"/>
      <c r="G3" s="3"/>
      <c r="H3" s="3"/>
      <c r="I3" s="2"/>
      <c r="J3" s="2"/>
      <c r="K3" s="2"/>
      <c r="L3" s="2"/>
      <c r="M3" s="251" t="s">
        <v>86</v>
      </c>
      <c r="N3" s="251"/>
      <c r="O3" s="251"/>
      <c r="P3" s="251"/>
      <c r="Q3" s="251"/>
      <c r="R3" s="251"/>
      <c r="S3" s="251"/>
      <c r="T3" s="2"/>
    </row>
    <row r="4" spans="2:20" s="1" customFormat="1" ht="15">
      <c r="B4" s="2"/>
      <c r="C4" s="2"/>
      <c r="D4" s="2"/>
      <c r="E4" s="2"/>
      <c r="F4" s="2"/>
      <c r="G4" s="2"/>
      <c r="H4" s="2"/>
      <c r="I4" s="2"/>
      <c r="J4" s="2"/>
      <c r="K4" s="2"/>
      <c r="L4" s="2"/>
      <c r="M4" s="57"/>
      <c r="N4" s="2"/>
      <c r="O4" s="2"/>
      <c r="P4" s="2"/>
      <c r="Q4" s="2"/>
      <c r="R4" s="2"/>
      <c r="S4" s="2"/>
      <c r="T4" s="2"/>
    </row>
    <row r="5" spans="2:20" s="1" customFormat="1" ht="29.25" customHeight="1">
      <c r="B5" s="2"/>
      <c r="C5" s="211" t="s">
        <v>87</v>
      </c>
      <c r="D5" s="211"/>
      <c r="E5" s="211"/>
      <c r="F5" s="211"/>
      <c r="G5" s="211"/>
      <c r="H5" s="211"/>
      <c r="I5" s="211"/>
      <c r="J5" s="211"/>
      <c r="K5" s="211"/>
      <c r="L5" s="211"/>
      <c r="M5" s="211"/>
      <c r="N5" s="211"/>
      <c r="O5" s="211"/>
      <c r="P5" s="211"/>
      <c r="Q5" s="211"/>
      <c r="R5" s="211"/>
      <c r="S5" s="211"/>
      <c r="T5" s="2"/>
    </row>
    <row r="6" spans="2:20" s="35" customFormat="1" ht="15" customHeight="1">
      <c r="B6" s="36"/>
      <c r="C6" s="52"/>
      <c r="D6" s="52"/>
      <c r="E6" s="53" t="s">
        <v>88</v>
      </c>
      <c r="F6" s="54" t="str">
        <f>'приложение 1'!W9</f>
        <v>январь</v>
      </c>
      <c r="G6" s="55" t="s">
        <v>136</v>
      </c>
      <c r="H6" s="258" t="s">
        <v>295</v>
      </c>
      <c r="I6" s="258"/>
      <c r="J6" s="259">
        <f>'приложение 1'!I21</f>
        <v>43465</v>
      </c>
      <c r="K6" s="259"/>
      <c r="L6" s="259"/>
      <c r="M6" s="259"/>
      <c r="N6" s="259"/>
      <c r="O6" s="52"/>
      <c r="P6" s="56"/>
      <c r="Q6" s="56"/>
      <c r="R6" s="56"/>
      <c r="S6" s="56"/>
      <c r="T6" s="36"/>
    </row>
    <row r="7" spans="2:20" s="35" customFormat="1" ht="13.5">
      <c r="B7" s="36"/>
      <c r="C7" s="216"/>
      <c r="D7" s="217"/>
      <c r="E7" s="217"/>
      <c r="F7" s="217"/>
      <c r="G7" s="217"/>
      <c r="H7" s="217"/>
      <c r="I7" s="217"/>
      <c r="J7" s="36"/>
      <c r="K7" s="36"/>
      <c r="L7" s="36"/>
      <c r="M7" s="58"/>
      <c r="N7" s="36"/>
      <c r="O7" s="36"/>
      <c r="P7" s="36"/>
      <c r="Q7" s="36"/>
      <c r="R7" s="36"/>
      <c r="S7" s="36"/>
      <c r="T7" s="36"/>
    </row>
    <row r="8" spans="2:20" s="35" customFormat="1" ht="15" customHeight="1">
      <c r="B8" s="36"/>
      <c r="C8" s="218" t="s">
        <v>1</v>
      </c>
      <c r="D8" s="219"/>
      <c r="E8" s="220"/>
      <c r="F8" s="218" t="str">
        <f>IF('приложение 1'!F8=0," ",'приложение 1'!F8)</f>
        <v>ОАО "Шкловский маслодельный завод"</v>
      </c>
      <c r="G8" s="219"/>
      <c r="H8" s="219"/>
      <c r="I8" s="219"/>
      <c r="J8" s="219"/>
      <c r="K8" s="219"/>
      <c r="L8" s="219"/>
      <c r="M8" s="219"/>
      <c r="N8" s="219"/>
      <c r="O8" s="219"/>
      <c r="P8" s="219"/>
      <c r="Q8" s="219"/>
      <c r="R8" s="219"/>
      <c r="S8" s="220"/>
      <c r="T8" s="36"/>
    </row>
    <row r="9" spans="2:20" s="35" customFormat="1" ht="15" customHeight="1">
      <c r="B9" s="36"/>
      <c r="C9" s="218" t="s">
        <v>2</v>
      </c>
      <c r="D9" s="219"/>
      <c r="E9" s="220"/>
      <c r="F9" s="218">
        <f>IF('приложение 1'!F9=0," ",'приложение 1'!F9)</f>
        <v>700026660</v>
      </c>
      <c r="G9" s="219"/>
      <c r="H9" s="219"/>
      <c r="I9" s="219"/>
      <c r="J9" s="219"/>
      <c r="K9" s="219"/>
      <c r="L9" s="219"/>
      <c r="M9" s="219"/>
      <c r="N9" s="219"/>
      <c r="O9" s="219"/>
      <c r="P9" s="219"/>
      <c r="Q9" s="219"/>
      <c r="R9" s="219"/>
      <c r="S9" s="220"/>
      <c r="T9" s="36"/>
    </row>
    <row r="10" spans="2:20" s="35" customFormat="1" ht="15" customHeight="1">
      <c r="B10" s="36"/>
      <c r="C10" s="218" t="s">
        <v>3</v>
      </c>
      <c r="D10" s="219"/>
      <c r="E10" s="220"/>
      <c r="F10" s="218">
        <f>IF('приложение 1'!F10=0," ",'приложение 1'!F10)</f>
        <v>10511</v>
      </c>
      <c r="G10" s="219"/>
      <c r="H10" s="219"/>
      <c r="I10" s="219"/>
      <c r="J10" s="219"/>
      <c r="K10" s="219"/>
      <c r="L10" s="219"/>
      <c r="M10" s="219"/>
      <c r="N10" s="219"/>
      <c r="O10" s="219"/>
      <c r="P10" s="219"/>
      <c r="Q10" s="219"/>
      <c r="R10" s="219"/>
      <c r="S10" s="220"/>
      <c r="T10" s="36"/>
    </row>
    <row r="11" spans="2:20" s="35" customFormat="1" ht="15" customHeight="1">
      <c r="B11" s="36"/>
      <c r="C11" s="218" t="s">
        <v>4</v>
      </c>
      <c r="D11" s="219"/>
      <c r="E11" s="220"/>
      <c r="F11" s="218" t="str">
        <f>IF('приложение 1'!F11=0," ",'приложение 1'!F11)</f>
        <v>.00455545</v>
      </c>
      <c r="G11" s="219"/>
      <c r="H11" s="219"/>
      <c r="I11" s="219"/>
      <c r="J11" s="219"/>
      <c r="K11" s="219"/>
      <c r="L11" s="219"/>
      <c r="M11" s="219"/>
      <c r="N11" s="219"/>
      <c r="O11" s="219"/>
      <c r="P11" s="219"/>
      <c r="Q11" s="219"/>
      <c r="R11" s="219"/>
      <c r="S11" s="220"/>
      <c r="T11" s="36"/>
    </row>
    <row r="12" spans="2:20" s="35" customFormat="1" ht="15" customHeight="1">
      <c r="B12" s="36"/>
      <c r="C12" s="218" t="s">
        <v>5</v>
      </c>
      <c r="D12" s="219"/>
      <c r="E12" s="220"/>
      <c r="F12" s="218" t="str">
        <f>IF('приложение 1'!F12=0," ",'приложение 1'!F12)</f>
        <v>9900(0215)</v>
      </c>
      <c r="G12" s="219"/>
      <c r="H12" s="219"/>
      <c r="I12" s="219"/>
      <c r="J12" s="219"/>
      <c r="K12" s="219"/>
      <c r="L12" s="219"/>
      <c r="M12" s="219"/>
      <c r="N12" s="219"/>
      <c r="O12" s="219"/>
      <c r="P12" s="219"/>
      <c r="Q12" s="219"/>
      <c r="R12" s="219"/>
      <c r="S12" s="220"/>
      <c r="T12" s="36"/>
    </row>
    <row r="13" spans="2:20" s="35" customFormat="1" ht="15" customHeight="1">
      <c r="B13" s="36"/>
      <c r="C13" s="218" t="s">
        <v>6</v>
      </c>
      <c r="D13" s="219"/>
      <c r="E13" s="220"/>
      <c r="F13" s="218" t="str">
        <f>IF('приложение 1'!F13=0," ",'приложение 1'!F13)</f>
        <v>тыс.рублей</v>
      </c>
      <c r="G13" s="219"/>
      <c r="H13" s="219"/>
      <c r="I13" s="219"/>
      <c r="J13" s="219"/>
      <c r="K13" s="219"/>
      <c r="L13" s="219"/>
      <c r="M13" s="219"/>
      <c r="N13" s="219"/>
      <c r="O13" s="219"/>
      <c r="P13" s="219"/>
      <c r="Q13" s="219"/>
      <c r="R13" s="219"/>
      <c r="S13" s="220"/>
      <c r="T13" s="36"/>
    </row>
    <row r="14" spans="2:20" s="35" customFormat="1" ht="13.5">
      <c r="B14" s="36"/>
      <c r="C14" s="218" t="s">
        <v>7</v>
      </c>
      <c r="D14" s="219"/>
      <c r="E14" s="220"/>
      <c r="F14" s="218" t="str">
        <f>IF('приложение 1'!F14=0," ",'приложение 1'!F14)</f>
        <v>г.Шклов ул.Интернациональная дом 64</v>
      </c>
      <c r="G14" s="219"/>
      <c r="H14" s="219"/>
      <c r="I14" s="219"/>
      <c r="J14" s="219"/>
      <c r="K14" s="219"/>
      <c r="L14" s="219"/>
      <c r="M14" s="219"/>
      <c r="N14" s="219"/>
      <c r="O14" s="219"/>
      <c r="P14" s="219"/>
      <c r="Q14" s="219"/>
      <c r="R14" s="219"/>
      <c r="S14" s="220"/>
      <c r="T14" s="36"/>
    </row>
    <row r="15" spans="2:20" s="1" customFormat="1" ht="15">
      <c r="B15" s="2"/>
      <c r="C15" s="2"/>
      <c r="D15" s="2"/>
      <c r="E15" s="2"/>
      <c r="F15" s="2"/>
      <c r="G15" s="2"/>
      <c r="H15" s="2"/>
      <c r="I15" s="2"/>
      <c r="J15" s="2"/>
      <c r="K15" s="2"/>
      <c r="L15" s="2"/>
      <c r="M15" s="57"/>
      <c r="N15" s="2"/>
      <c r="O15" s="2"/>
      <c r="P15" s="2"/>
      <c r="Q15" s="2"/>
      <c r="R15" s="2"/>
      <c r="S15" s="2"/>
      <c r="T15" s="2"/>
    </row>
    <row r="16" spans="2:20" s="35" customFormat="1" ht="27">
      <c r="B16" s="36"/>
      <c r="C16" s="224" t="s">
        <v>89</v>
      </c>
      <c r="D16" s="225"/>
      <c r="E16" s="225"/>
      <c r="F16" s="225"/>
      <c r="G16" s="225"/>
      <c r="H16" s="226"/>
      <c r="I16" s="230" t="s">
        <v>12</v>
      </c>
      <c r="J16" s="93" t="s">
        <v>90</v>
      </c>
      <c r="K16" s="232" t="str">
        <f>F6</f>
        <v>январь</v>
      </c>
      <c r="L16" s="232"/>
      <c r="M16" s="94" t="s">
        <v>136</v>
      </c>
      <c r="N16" s="95" t="str">
        <f>H6</f>
        <v>декабрь</v>
      </c>
      <c r="O16" s="93" t="s">
        <v>90</v>
      </c>
      <c r="P16" s="232" t="str">
        <f>F6</f>
        <v>январь</v>
      </c>
      <c r="Q16" s="232"/>
      <c r="R16" s="96" t="s">
        <v>136</v>
      </c>
      <c r="S16" s="97" t="str">
        <f>H6</f>
        <v>декабрь</v>
      </c>
      <c r="T16" s="36"/>
    </row>
    <row r="17" spans="2:20" s="35" customFormat="1" ht="15" customHeight="1">
      <c r="B17" s="36"/>
      <c r="C17" s="227"/>
      <c r="D17" s="228"/>
      <c r="E17" s="228"/>
      <c r="F17" s="228"/>
      <c r="G17" s="228"/>
      <c r="H17" s="229"/>
      <c r="I17" s="231"/>
      <c r="J17" s="233">
        <f>J6</f>
        <v>43465</v>
      </c>
      <c r="K17" s="234"/>
      <c r="L17" s="234"/>
      <c r="M17" s="234"/>
      <c r="N17" s="234"/>
      <c r="O17" s="233">
        <f>DATE(YEAR(J17),MONTH(0),DAY(0))</f>
        <v>43100</v>
      </c>
      <c r="P17" s="234"/>
      <c r="Q17" s="234"/>
      <c r="R17" s="234"/>
      <c r="S17" s="235"/>
      <c r="T17" s="36"/>
    </row>
    <row r="18" spans="2:20" s="35" customFormat="1" ht="13.5">
      <c r="B18" s="36"/>
      <c r="C18" s="221">
        <v>1</v>
      </c>
      <c r="D18" s="222"/>
      <c r="E18" s="222"/>
      <c r="F18" s="222"/>
      <c r="G18" s="222"/>
      <c r="H18" s="223"/>
      <c r="I18" s="37">
        <v>2</v>
      </c>
      <c r="J18" s="221">
        <v>3</v>
      </c>
      <c r="K18" s="222"/>
      <c r="L18" s="222"/>
      <c r="M18" s="222"/>
      <c r="N18" s="223"/>
      <c r="O18" s="221">
        <v>4</v>
      </c>
      <c r="P18" s="222"/>
      <c r="Q18" s="222"/>
      <c r="R18" s="222"/>
      <c r="S18" s="223"/>
      <c r="T18" s="36"/>
    </row>
    <row r="19" spans="2:22" s="35" customFormat="1" ht="13.5">
      <c r="B19" s="36"/>
      <c r="C19" s="245" t="s">
        <v>91</v>
      </c>
      <c r="D19" s="246"/>
      <c r="E19" s="246"/>
      <c r="F19" s="246"/>
      <c r="G19" s="246"/>
      <c r="H19" s="250"/>
      <c r="I19" s="38" t="s">
        <v>92</v>
      </c>
      <c r="J19" s="248">
        <v>27046</v>
      </c>
      <c r="K19" s="247"/>
      <c r="L19" s="247"/>
      <c r="M19" s="247"/>
      <c r="N19" s="249"/>
      <c r="O19" s="248">
        <v>30649</v>
      </c>
      <c r="P19" s="247"/>
      <c r="Q19" s="247"/>
      <c r="R19" s="247"/>
      <c r="S19" s="249"/>
      <c r="T19" s="36"/>
      <c r="V19" s="66" t="s">
        <v>179</v>
      </c>
    </row>
    <row r="20" spans="2:22" s="35" customFormat="1" ht="27" customHeight="1">
      <c r="B20" s="36"/>
      <c r="C20" s="218" t="s">
        <v>93</v>
      </c>
      <c r="D20" s="219"/>
      <c r="E20" s="219"/>
      <c r="F20" s="219"/>
      <c r="G20" s="219"/>
      <c r="H20" s="220"/>
      <c r="I20" s="39" t="s">
        <v>94</v>
      </c>
      <c r="J20" s="213">
        <v>24492</v>
      </c>
      <c r="K20" s="214"/>
      <c r="L20" s="214"/>
      <c r="M20" s="214"/>
      <c r="N20" s="215"/>
      <c r="O20" s="213">
        <v>27923</v>
      </c>
      <c r="P20" s="214"/>
      <c r="Q20" s="214"/>
      <c r="R20" s="214"/>
      <c r="S20" s="215"/>
      <c r="T20" s="36"/>
      <c r="V20" s="66"/>
    </row>
    <row r="21" spans="2:20" s="35" customFormat="1" ht="13.5">
      <c r="B21" s="36"/>
      <c r="C21" s="218" t="s">
        <v>95</v>
      </c>
      <c r="D21" s="219"/>
      <c r="E21" s="219"/>
      <c r="F21" s="219"/>
      <c r="G21" s="219"/>
      <c r="H21" s="220"/>
      <c r="I21" s="39" t="s">
        <v>96</v>
      </c>
      <c r="J21" s="236">
        <f>J19-J20</f>
        <v>2554</v>
      </c>
      <c r="K21" s="237"/>
      <c r="L21" s="237"/>
      <c r="M21" s="237"/>
      <c r="N21" s="238"/>
      <c r="O21" s="236">
        <f>O19-O20</f>
        <v>2726</v>
      </c>
      <c r="P21" s="237"/>
      <c r="Q21" s="237"/>
      <c r="R21" s="237"/>
      <c r="S21" s="238"/>
      <c r="T21" s="36"/>
    </row>
    <row r="22" spans="2:22" s="35" customFormat="1" ht="13.5">
      <c r="B22" s="36"/>
      <c r="C22" s="218" t="s">
        <v>97</v>
      </c>
      <c r="D22" s="219"/>
      <c r="E22" s="219"/>
      <c r="F22" s="219"/>
      <c r="G22" s="219"/>
      <c r="H22" s="220"/>
      <c r="I22" s="39" t="s">
        <v>98</v>
      </c>
      <c r="J22" s="213">
        <v>523</v>
      </c>
      <c r="K22" s="214"/>
      <c r="L22" s="214"/>
      <c r="M22" s="214"/>
      <c r="N22" s="215"/>
      <c r="O22" s="213">
        <v>483</v>
      </c>
      <c r="P22" s="214"/>
      <c r="Q22" s="214"/>
      <c r="R22" s="214"/>
      <c r="S22" s="215"/>
      <c r="T22" s="36"/>
      <c r="V22" s="66" t="s">
        <v>180</v>
      </c>
    </row>
    <row r="23" spans="2:22" s="35" customFormat="1" ht="13.5">
      <c r="B23" s="36"/>
      <c r="C23" s="218" t="s">
        <v>99</v>
      </c>
      <c r="D23" s="219"/>
      <c r="E23" s="219"/>
      <c r="F23" s="219"/>
      <c r="G23" s="219"/>
      <c r="H23" s="220"/>
      <c r="I23" s="39" t="s">
        <v>100</v>
      </c>
      <c r="J23" s="213">
        <v>1311</v>
      </c>
      <c r="K23" s="214"/>
      <c r="L23" s="214"/>
      <c r="M23" s="214"/>
      <c r="N23" s="215"/>
      <c r="O23" s="213">
        <v>981</v>
      </c>
      <c r="P23" s="214"/>
      <c r="Q23" s="214"/>
      <c r="R23" s="214"/>
      <c r="S23" s="215"/>
      <c r="T23" s="36"/>
      <c r="V23" s="66" t="s">
        <v>181</v>
      </c>
    </row>
    <row r="24" spans="2:20" s="35" customFormat="1" ht="27" customHeight="1">
      <c r="B24" s="36"/>
      <c r="C24" s="218" t="s">
        <v>101</v>
      </c>
      <c r="D24" s="219"/>
      <c r="E24" s="219"/>
      <c r="F24" s="219"/>
      <c r="G24" s="219"/>
      <c r="H24" s="220"/>
      <c r="I24" s="39" t="s">
        <v>102</v>
      </c>
      <c r="J24" s="236">
        <f>J21-J22-J23</f>
        <v>720</v>
      </c>
      <c r="K24" s="237"/>
      <c r="L24" s="237"/>
      <c r="M24" s="237"/>
      <c r="N24" s="238"/>
      <c r="O24" s="236">
        <f>O21-O22-O23</f>
        <v>1262</v>
      </c>
      <c r="P24" s="237"/>
      <c r="Q24" s="237"/>
      <c r="R24" s="237"/>
      <c r="S24" s="238"/>
      <c r="T24" s="36"/>
    </row>
    <row r="25" spans="2:22" s="35" customFormat="1" ht="13.5">
      <c r="B25" s="36"/>
      <c r="C25" s="218" t="s">
        <v>103</v>
      </c>
      <c r="D25" s="219"/>
      <c r="E25" s="219"/>
      <c r="F25" s="219"/>
      <c r="G25" s="219"/>
      <c r="H25" s="220"/>
      <c r="I25" s="39" t="s">
        <v>104</v>
      </c>
      <c r="J25" s="213">
        <v>5476</v>
      </c>
      <c r="K25" s="214"/>
      <c r="L25" s="214"/>
      <c r="M25" s="214"/>
      <c r="N25" s="215"/>
      <c r="O25" s="213">
        <v>4918</v>
      </c>
      <c r="P25" s="214"/>
      <c r="Q25" s="214"/>
      <c r="R25" s="214"/>
      <c r="S25" s="215"/>
      <c r="T25" s="36"/>
      <c r="V25" s="66" t="s">
        <v>179</v>
      </c>
    </row>
    <row r="26" spans="2:22" s="35" customFormat="1" ht="13.5">
      <c r="B26" s="36"/>
      <c r="C26" s="218" t="s">
        <v>105</v>
      </c>
      <c r="D26" s="219"/>
      <c r="E26" s="219"/>
      <c r="F26" s="219"/>
      <c r="G26" s="219"/>
      <c r="H26" s="220"/>
      <c r="I26" s="39" t="s">
        <v>106</v>
      </c>
      <c r="J26" s="213">
        <v>5992</v>
      </c>
      <c r="K26" s="214"/>
      <c r="L26" s="214"/>
      <c r="M26" s="214"/>
      <c r="N26" s="215"/>
      <c r="O26" s="213">
        <v>5438</v>
      </c>
      <c r="P26" s="214"/>
      <c r="Q26" s="214"/>
      <c r="R26" s="214"/>
      <c r="S26" s="215"/>
      <c r="T26" s="36"/>
      <c r="V26" s="66" t="s">
        <v>179</v>
      </c>
    </row>
    <row r="27" spans="2:20" s="35" customFormat="1" ht="27" customHeight="1">
      <c r="B27" s="36"/>
      <c r="C27" s="218" t="s">
        <v>107</v>
      </c>
      <c r="D27" s="219"/>
      <c r="E27" s="219"/>
      <c r="F27" s="219"/>
      <c r="G27" s="219"/>
      <c r="H27" s="220"/>
      <c r="I27" s="39" t="s">
        <v>108</v>
      </c>
      <c r="J27" s="236">
        <f>J24+J25-J26</f>
        <v>204</v>
      </c>
      <c r="K27" s="237"/>
      <c r="L27" s="237"/>
      <c r="M27" s="237"/>
      <c r="N27" s="238"/>
      <c r="O27" s="236">
        <f>O24+O25-O26</f>
        <v>742</v>
      </c>
      <c r="P27" s="237"/>
      <c r="Q27" s="237"/>
      <c r="R27" s="237"/>
      <c r="S27" s="238"/>
      <c r="T27" s="36"/>
    </row>
    <row r="28" spans="2:22" s="35" customFormat="1" ht="13.5">
      <c r="B28" s="36"/>
      <c r="C28" s="239" t="s">
        <v>109</v>
      </c>
      <c r="D28" s="240"/>
      <c r="E28" s="240"/>
      <c r="F28" s="240"/>
      <c r="G28" s="240"/>
      <c r="H28" s="241"/>
      <c r="I28" s="40">
        <v>100</v>
      </c>
      <c r="J28" s="242">
        <f>J30+J31+J32+J33</f>
        <v>1273</v>
      </c>
      <c r="K28" s="243"/>
      <c r="L28" s="243"/>
      <c r="M28" s="243"/>
      <c r="N28" s="244"/>
      <c r="O28" s="242">
        <f>O30+O31+O32+O33</f>
        <v>38</v>
      </c>
      <c r="P28" s="243"/>
      <c r="Q28" s="243"/>
      <c r="R28" s="243"/>
      <c r="S28" s="244"/>
      <c r="T28" s="36"/>
      <c r="V28" s="66" t="s">
        <v>182</v>
      </c>
    </row>
    <row r="29" spans="2:22" s="35" customFormat="1" ht="13.5">
      <c r="B29" s="36"/>
      <c r="C29" s="239" t="s">
        <v>68</v>
      </c>
      <c r="D29" s="240"/>
      <c r="E29" s="240"/>
      <c r="F29" s="240"/>
      <c r="G29" s="240"/>
      <c r="H29" s="240"/>
      <c r="I29" s="40"/>
      <c r="J29" s="243"/>
      <c r="K29" s="243"/>
      <c r="L29" s="243"/>
      <c r="M29" s="243"/>
      <c r="N29" s="243"/>
      <c r="O29" s="242"/>
      <c r="P29" s="243"/>
      <c r="Q29" s="243"/>
      <c r="R29" s="243"/>
      <c r="S29" s="244"/>
      <c r="T29" s="36"/>
      <c r="V29" s="74"/>
    </row>
    <row r="30" spans="2:22" s="35" customFormat="1" ht="27" customHeight="1">
      <c r="B30" s="36"/>
      <c r="C30" s="245" t="s">
        <v>110</v>
      </c>
      <c r="D30" s="246"/>
      <c r="E30" s="246"/>
      <c r="F30" s="246"/>
      <c r="G30" s="246"/>
      <c r="H30" s="246"/>
      <c r="I30" s="41">
        <v>101</v>
      </c>
      <c r="J30" s="247">
        <v>79</v>
      </c>
      <c r="K30" s="247"/>
      <c r="L30" s="247"/>
      <c r="M30" s="247"/>
      <c r="N30" s="247"/>
      <c r="O30" s="248">
        <v>7</v>
      </c>
      <c r="P30" s="247"/>
      <c r="Q30" s="247"/>
      <c r="R30" s="247"/>
      <c r="S30" s="249"/>
      <c r="T30" s="36"/>
      <c r="V30" s="74"/>
    </row>
    <row r="31" spans="2:22" s="35" customFormat="1" ht="27" customHeight="1">
      <c r="B31" s="36"/>
      <c r="C31" s="245" t="s">
        <v>111</v>
      </c>
      <c r="D31" s="246"/>
      <c r="E31" s="246"/>
      <c r="F31" s="246"/>
      <c r="G31" s="246"/>
      <c r="H31" s="250"/>
      <c r="I31" s="41">
        <v>102</v>
      </c>
      <c r="J31" s="248">
        <v>68</v>
      </c>
      <c r="K31" s="247"/>
      <c r="L31" s="247"/>
      <c r="M31" s="247"/>
      <c r="N31" s="249"/>
      <c r="O31" s="248">
        <v>16</v>
      </c>
      <c r="P31" s="247"/>
      <c r="Q31" s="247"/>
      <c r="R31" s="247"/>
      <c r="S31" s="249"/>
      <c r="T31" s="36"/>
      <c r="V31" s="75"/>
    </row>
    <row r="32" spans="2:22" s="35" customFormat="1" ht="13.5">
      <c r="B32" s="36"/>
      <c r="C32" s="218" t="s">
        <v>112</v>
      </c>
      <c r="D32" s="219"/>
      <c r="E32" s="219"/>
      <c r="F32" s="219"/>
      <c r="G32" s="219"/>
      <c r="H32" s="220"/>
      <c r="I32" s="42">
        <v>103</v>
      </c>
      <c r="J32" s="213">
        <v>5</v>
      </c>
      <c r="K32" s="214"/>
      <c r="L32" s="214"/>
      <c r="M32" s="214"/>
      <c r="N32" s="215"/>
      <c r="O32" s="213">
        <v>14</v>
      </c>
      <c r="P32" s="214"/>
      <c r="Q32" s="214"/>
      <c r="R32" s="214"/>
      <c r="S32" s="215"/>
      <c r="T32" s="36"/>
      <c r="V32" s="75"/>
    </row>
    <row r="33" spans="2:22" s="35" customFormat="1" ht="13.5">
      <c r="B33" s="36"/>
      <c r="C33" s="218" t="s">
        <v>113</v>
      </c>
      <c r="D33" s="219"/>
      <c r="E33" s="219"/>
      <c r="F33" s="219"/>
      <c r="G33" s="219"/>
      <c r="H33" s="220"/>
      <c r="I33" s="42">
        <v>104</v>
      </c>
      <c r="J33" s="213">
        <v>1121</v>
      </c>
      <c r="K33" s="214"/>
      <c r="L33" s="214"/>
      <c r="M33" s="214"/>
      <c r="N33" s="215"/>
      <c r="O33" s="213">
        <v>1</v>
      </c>
      <c r="P33" s="214"/>
      <c r="Q33" s="214"/>
      <c r="R33" s="214"/>
      <c r="S33" s="215"/>
      <c r="T33" s="36"/>
      <c r="V33" s="75"/>
    </row>
    <row r="34" spans="2:22" s="35" customFormat="1" ht="13.5">
      <c r="B34" s="36"/>
      <c r="C34" s="218" t="s">
        <v>114</v>
      </c>
      <c r="D34" s="219"/>
      <c r="E34" s="219"/>
      <c r="F34" s="219"/>
      <c r="G34" s="219"/>
      <c r="H34" s="220"/>
      <c r="I34" s="42">
        <v>110</v>
      </c>
      <c r="J34" s="236">
        <f>J36+J37</f>
        <v>1190</v>
      </c>
      <c r="K34" s="237"/>
      <c r="L34" s="237"/>
      <c r="M34" s="237"/>
      <c r="N34" s="238"/>
      <c r="O34" s="236">
        <f>O36+O37</f>
        <v>2</v>
      </c>
      <c r="P34" s="237"/>
      <c r="Q34" s="237"/>
      <c r="R34" s="237"/>
      <c r="S34" s="238"/>
      <c r="T34" s="36"/>
      <c r="V34" s="66" t="s">
        <v>182</v>
      </c>
    </row>
    <row r="35" spans="2:22" s="35" customFormat="1" ht="13.5">
      <c r="B35" s="36"/>
      <c r="C35" s="239" t="s">
        <v>68</v>
      </c>
      <c r="D35" s="240"/>
      <c r="E35" s="240"/>
      <c r="F35" s="240"/>
      <c r="G35" s="240"/>
      <c r="H35" s="240"/>
      <c r="I35" s="40"/>
      <c r="J35" s="243"/>
      <c r="K35" s="243"/>
      <c r="L35" s="243"/>
      <c r="M35" s="243"/>
      <c r="N35" s="243"/>
      <c r="O35" s="242"/>
      <c r="P35" s="243"/>
      <c r="Q35" s="243"/>
      <c r="R35" s="243"/>
      <c r="S35" s="244"/>
      <c r="T35" s="36"/>
      <c r="V35" s="74"/>
    </row>
    <row r="36" spans="2:22" s="35" customFormat="1" ht="27" customHeight="1">
      <c r="B36" s="36"/>
      <c r="C36" s="245" t="s">
        <v>115</v>
      </c>
      <c r="D36" s="246"/>
      <c r="E36" s="246"/>
      <c r="F36" s="246"/>
      <c r="G36" s="246"/>
      <c r="H36" s="246"/>
      <c r="I36" s="41">
        <v>111</v>
      </c>
      <c r="J36" s="247">
        <v>72</v>
      </c>
      <c r="K36" s="247"/>
      <c r="L36" s="247"/>
      <c r="M36" s="247"/>
      <c r="N36" s="247"/>
      <c r="O36" s="248">
        <v>2</v>
      </c>
      <c r="P36" s="247"/>
      <c r="Q36" s="247"/>
      <c r="R36" s="247"/>
      <c r="S36" s="249"/>
      <c r="T36" s="36"/>
      <c r="V36" s="74"/>
    </row>
    <row r="37" spans="2:22" s="35" customFormat="1" ht="13.5">
      <c r="B37" s="36"/>
      <c r="C37" s="245" t="s">
        <v>116</v>
      </c>
      <c r="D37" s="246"/>
      <c r="E37" s="246"/>
      <c r="F37" s="246"/>
      <c r="G37" s="246"/>
      <c r="H37" s="250"/>
      <c r="I37" s="41">
        <v>112</v>
      </c>
      <c r="J37" s="248">
        <v>1118</v>
      </c>
      <c r="K37" s="247"/>
      <c r="L37" s="247"/>
      <c r="M37" s="247"/>
      <c r="N37" s="249"/>
      <c r="O37" s="248"/>
      <c r="P37" s="247"/>
      <c r="Q37" s="247"/>
      <c r="R37" s="247"/>
      <c r="S37" s="249"/>
      <c r="T37" s="36"/>
      <c r="V37" s="75"/>
    </row>
    <row r="38" spans="2:22" s="35" customFormat="1" ht="13.5">
      <c r="B38" s="36"/>
      <c r="C38" s="218" t="s">
        <v>117</v>
      </c>
      <c r="D38" s="219"/>
      <c r="E38" s="219"/>
      <c r="F38" s="219"/>
      <c r="G38" s="219"/>
      <c r="H38" s="220"/>
      <c r="I38" s="42">
        <v>120</v>
      </c>
      <c r="J38" s="236">
        <f>J40+J41</f>
        <v>377</v>
      </c>
      <c r="K38" s="237"/>
      <c r="L38" s="237"/>
      <c r="M38" s="237"/>
      <c r="N38" s="238"/>
      <c r="O38" s="236">
        <f>O40+O41</f>
        <v>92</v>
      </c>
      <c r="P38" s="237"/>
      <c r="Q38" s="237"/>
      <c r="R38" s="237"/>
      <c r="S38" s="238"/>
      <c r="T38" s="36"/>
      <c r="V38" s="66" t="s">
        <v>182</v>
      </c>
    </row>
    <row r="39" spans="2:22" s="35" customFormat="1" ht="13.5">
      <c r="B39" s="36"/>
      <c r="C39" s="239" t="s">
        <v>68</v>
      </c>
      <c r="D39" s="240"/>
      <c r="E39" s="240"/>
      <c r="F39" s="240"/>
      <c r="G39" s="240"/>
      <c r="H39" s="240"/>
      <c r="I39" s="40"/>
      <c r="J39" s="243"/>
      <c r="K39" s="243"/>
      <c r="L39" s="243"/>
      <c r="M39" s="243"/>
      <c r="N39" s="243"/>
      <c r="O39" s="242"/>
      <c r="P39" s="243"/>
      <c r="Q39" s="243"/>
      <c r="R39" s="243"/>
      <c r="S39" s="244"/>
      <c r="T39" s="36"/>
      <c r="V39" s="74"/>
    </row>
    <row r="40" spans="2:22" s="35" customFormat="1" ht="13.5">
      <c r="B40" s="36"/>
      <c r="C40" s="245" t="s">
        <v>118</v>
      </c>
      <c r="D40" s="246"/>
      <c r="E40" s="246"/>
      <c r="F40" s="246"/>
      <c r="G40" s="246"/>
      <c r="H40" s="246"/>
      <c r="I40" s="41">
        <v>121</v>
      </c>
      <c r="J40" s="247">
        <v>100</v>
      </c>
      <c r="K40" s="247"/>
      <c r="L40" s="247"/>
      <c r="M40" s="247"/>
      <c r="N40" s="247"/>
      <c r="O40" s="248">
        <v>35</v>
      </c>
      <c r="P40" s="247"/>
      <c r="Q40" s="247"/>
      <c r="R40" s="247"/>
      <c r="S40" s="249"/>
      <c r="T40" s="36"/>
      <c r="V40" s="74"/>
    </row>
    <row r="41" spans="2:22" s="35" customFormat="1" ht="13.5">
      <c r="B41" s="36"/>
      <c r="C41" s="245" t="s">
        <v>119</v>
      </c>
      <c r="D41" s="246"/>
      <c r="E41" s="246"/>
      <c r="F41" s="246"/>
      <c r="G41" s="246"/>
      <c r="H41" s="250"/>
      <c r="I41" s="41">
        <v>122</v>
      </c>
      <c r="J41" s="248">
        <v>277</v>
      </c>
      <c r="K41" s="247"/>
      <c r="L41" s="247"/>
      <c r="M41" s="247"/>
      <c r="N41" s="249"/>
      <c r="O41" s="248">
        <v>57</v>
      </c>
      <c r="P41" s="247"/>
      <c r="Q41" s="247"/>
      <c r="R41" s="247"/>
      <c r="S41" s="249"/>
      <c r="T41" s="36"/>
      <c r="V41" s="75"/>
    </row>
    <row r="42" spans="2:22" s="35" customFormat="1" ht="13.5">
      <c r="B42" s="36"/>
      <c r="C42" s="218" t="s">
        <v>120</v>
      </c>
      <c r="D42" s="219"/>
      <c r="E42" s="219"/>
      <c r="F42" s="219"/>
      <c r="G42" s="219"/>
      <c r="H42" s="220"/>
      <c r="I42" s="42">
        <v>130</v>
      </c>
      <c r="J42" s="236">
        <f>J44+J45+J46+J47</f>
        <v>379</v>
      </c>
      <c r="K42" s="237"/>
      <c r="L42" s="237"/>
      <c r="M42" s="237"/>
      <c r="N42" s="238"/>
      <c r="O42" s="236">
        <f>O44+O45+O46+O47</f>
        <v>108</v>
      </c>
      <c r="P42" s="237"/>
      <c r="Q42" s="237"/>
      <c r="R42" s="237"/>
      <c r="S42" s="238"/>
      <c r="T42" s="36"/>
      <c r="V42" s="66" t="s">
        <v>182</v>
      </c>
    </row>
    <row r="43" spans="2:22" s="35" customFormat="1" ht="13.5" customHeight="1">
      <c r="B43" s="36"/>
      <c r="C43" s="239" t="s">
        <v>68</v>
      </c>
      <c r="D43" s="240"/>
      <c r="E43" s="240"/>
      <c r="F43" s="240"/>
      <c r="G43" s="240"/>
      <c r="H43" s="240"/>
      <c r="I43" s="40"/>
      <c r="J43" s="243"/>
      <c r="K43" s="243"/>
      <c r="L43" s="243"/>
      <c r="M43" s="243"/>
      <c r="N43" s="243"/>
      <c r="O43" s="242"/>
      <c r="P43" s="243"/>
      <c r="Q43" s="243"/>
      <c r="R43" s="243"/>
      <c r="S43" s="244"/>
      <c r="T43" s="36"/>
      <c r="V43" s="74"/>
    </row>
    <row r="44" spans="2:22" s="35" customFormat="1" ht="15" customHeight="1">
      <c r="B44" s="36"/>
      <c r="C44" s="245" t="s">
        <v>121</v>
      </c>
      <c r="D44" s="246"/>
      <c r="E44" s="246"/>
      <c r="F44" s="246"/>
      <c r="G44" s="246"/>
      <c r="H44" s="246"/>
      <c r="I44" s="41">
        <v>131</v>
      </c>
      <c r="J44" s="247">
        <v>277</v>
      </c>
      <c r="K44" s="247"/>
      <c r="L44" s="247"/>
      <c r="M44" s="247"/>
      <c r="N44" s="247"/>
      <c r="O44" s="248">
        <v>34</v>
      </c>
      <c r="P44" s="247"/>
      <c r="Q44" s="247"/>
      <c r="R44" s="247"/>
      <c r="S44" s="249"/>
      <c r="T44" s="36"/>
      <c r="V44" s="74"/>
    </row>
    <row r="45" spans="2:22" s="35" customFormat="1" ht="13.5">
      <c r="B45" s="36"/>
      <c r="C45" s="218" t="s">
        <v>118</v>
      </c>
      <c r="D45" s="219"/>
      <c r="E45" s="219"/>
      <c r="F45" s="219"/>
      <c r="G45" s="219"/>
      <c r="H45" s="220"/>
      <c r="I45" s="42">
        <v>132</v>
      </c>
      <c r="J45" s="213">
        <v>102</v>
      </c>
      <c r="K45" s="214"/>
      <c r="L45" s="214"/>
      <c r="M45" s="214"/>
      <c r="N45" s="215"/>
      <c r="O45" s="213">
        <v>34</v>
      </c>
      <c r="P45" s="214"/>
      <c r="Q45" s="214"/>
      <c r="R45" s="214"/>
      <c r="S45" s="215"/>
      <c r="T45" s="36"/>
      <c r="V45" s="75"/>
    </row>
    <row r="46" spans="2:22" s="35" customFormat="1" ht="13.5">
      <c r="B46" s="36"/>
      <c r="C46" s="218" t="s">
        <v>122</v>
      </c>
      <c r="D46" s="219"/>
      <c r="E46" s="219"/>
      <c r="F46" s="219"/>
      <c r="G46" s="219"/>
      <c r="H46" s="220"/>
      <c r="I46" s="42">
        <v>133</v>
      </c>
      <c r="J46" s="213"/>
      <c r="K46" s="214"/>
      <c r="L46" s="214"/>
      <c r="M46" s="214"/>
      <c r="N46" s="215"/>
      <c r="O46" s="213">
        <v>40</v>
      </c>
      <c r="P46" s="214"/>
      <c r="Q46" s="214"/>
      <c r="R46" s="214"/>
      <c r="S46" s="215"/>
      <c r="T46" s="36"/>
      <c r="V46" s="75"/>
    </row>
    <row r="47" spans="2:22" s="35" customFormat="1" ht="13.5">
      <c r="B47" s="36"/>
      <c r="C47" s="218" t="s">
        <v>123</v>
      </c>
      <c r="D47" s="219"/>
      <c r="E47" s="219"/>
      <c r="F47" s="219"/>
      <c r="G47" s="219"/>
      <c r="H47" s="220"/>
      <c r="I47" s="42">
        <v>140</v>
      </c>
      <c r="J47" s="213"/>
      <c r="K47" s="214"/>
      <c r="L47" s="214"/>
      <c r="M47" s="214"/>
      <c r="N47" s="215"/>
      <c r="O47" s="213"/>
      <c r="P47" s="214"/>
      <c r="Q47" s="214"/>
      <c r="R47" s="214"/>
      <c r="S47" s="215"/>
      <c r="T47" s="36"/>
      <c r="V47" s="66" t="s">
        <v>182</v>
      </c>
    </row>
    <row r="48" spans="2:20" s="35" customFormat="1" ht="27" customHeight="1">
      <c r="B48" s="36"/>
      <c r="C48" s="218" t="s">
        <v>124</v>
      </c>
      <c r="D48" s="219"/>
      <c r="E48" s="219"/>
      <c r="F48" s="219"/>
      <c r="G48" s="219"/>
      <c r="H48" s="220"/>
      <c r="I48" s="42">
        <v>150</v>
      </c>
      <c r="J48" s="236">
        <f>J28-J34+J38-J42</f>
        <v>81</v>
      </c>
      <c r="K48" s="237"/>
      <c r="L48" s="237"/>
      <c r="M48" s="237"/>
      <c r="N48" s="238"/>
      <c r="O48" s="236">
        <f>O28-O34+O38-O42</f>
        <v>20</v>
      </c>
      <c r="P48" s="237"/>
      <c r="Q48" s="237"/>
      <c r="R48" s="237"/>
      <c r="S48" s="238"/>
      <c r="T48" s="36"/>
    </row>
    <row r="49" spans="2:20" s="35" customFormat="1" ht="13.5">
      <c r="B49" s="36"/>
      <c r="C49" s="218" t="s">
        <v>125</v>
      </c>
      <c r="D49" s="219"/>
      <c r="E49" s="219"/>
      <c r="F49" s="219"/>
      <c r="G49" s="219"/>
      <c r="H49" s="220"/>
      <c r="I49" s="42">
        <v>160</v>
      </c>
      <c r="J49" s="236">
        <f>J27+J48</f>
        <v>285</v>
      </c>
      <c r="K49" s="237"/>
      <c r="L49" s="237"/>
      <c r="M49" s="237"/>
      <c r="N49" s="238"/>
      <c r="O49" s="236">
        <f>O27+O48</f>
        <v>762</v>
      </c>
      <c r="P49" s="237"/>
      <c r="Q49" s="237"/>
      <c r="R49" s="237"/>
      <c r="S49" s="238"/>
      <c r="T49" s="36"/>
    </row>
    <row r="50" spans="2:22" s="35" customFormat="1" ht="13.5">
      <c r="B50" s="36"/>
      <c r="C50" s="218" t="s">
        <v>126</v>
      </c>
      <c r="D50" s="219"/>
      <c r="E50" s="219"/>
      <c r="F50" s="219"/>
      <c r="G50" s="219"/>
      <c r="H50" s="220"/>
      <c r="I50" s="42">
        <v>170</v>
      </c>
      <c r="J50" s="213">
        <v>112</v>
      </c>
      <c r="K50" s="214"/>
      <c r="L50" s="214"/>
      <c r="M50" s="214"/>
      <c r="N50" s="215"/>
      <c r="O50" s="213">
        <v>212</v>
      </c>
      <c r="P50" s="214"/>
      <c r="Q50" s="214"/>
      <c r="R50" s="214"/>
      <c r="S50" s="215"/>
      <c r="T50" s="36"/>
      <c r="V50" s="66" t="s">
        <v>164</v>
      </c>
    </row>
    <row r="51" spans="2:22" s="35" customFormat="1" ht="13.5">
      <c r="B51" s="36"/>
      <c r="C51" s="218" t="s">
        <v>127</v>
      </c>
      <c r="D51" s="219"/>
      <c r="E51" s="219"/>
      <c r="F51" s="219"/>
      <c r="G51" s="219"/>
      <c r="H51" s="220"/>
      <c r="I51" s="42">
        <v>180</v>
      </c>
      <c r="J51" s="213"/>
      <c r="K51" s="214"/>
      <c r="L51" s="214"/>
      <c r="M51" s="214"/>
      <c r="N51" s="215"/>
      <c r="O51" s="213"/>
      <c r="P51" s="214"/>
      <c r="Q51" s="214"/>
      <c r="R51" s="214"/>
      <c r="S51" s="215"/>
      <c r="T51" s="36"/>
      <c r="V51" s="67" t="s">
        <v>142</v>
      </c>
    </row>
    <row r="52" spans="2:22" s="35" customFormat="1" ht="13.5">
      <c r="B52" s="36"/>
      <c r="C52" s="218" t="s">
        <v>128</v>
      </c>
      <c r="D52" s="219"/>
      <c r="E52" s="219"/>
      <c r="F52" s="219"/>
      <c r="G52" s="219"/>
      <c r="H52" s="220"/>
      <c r="I52" s="42">
        <v>190</v>
      </c>
      <c r="J52" s="213"/>
      <c r="K52" s="214"/>
      <c r="L52" s="214"/>
      <c r="M52" s="214"/>
      <c r="N52" s="215"/>
      <c r="O52" s="213"/>
      <c r="P52" s="214"/>
      <c r="Q52" s="214"/>
      <c r="R52" s="214"/>
      <c r="S52" s="215"/>
      <c r="T52" s="36"/>
      <c r="V52" s="67" t="s">
        <v>168</v>
      </c>
    </row>
    <row r="53" spans="2:22" s="35" customFormat="1" ht="13.5">
      <c r="B53" s="36"/>
      <c r="C53" s="218" t="s">
        <v>129</v>
      </c>
      <c r="D53" s="219"/>
      <c r="E53" s="219"/>
      <c r="F53" s="219"/>
      <c r="G53" s="219"/>
      <c r="H53" s="220"/>
      <c r="I53" s="42">
        <v>200</v>
      </c>
      <c r="J53" s="213"/>
      <c r="K53" s="214"/>
      <c r="L53" s="214"/>
      <c r="M53" s="214"/>
      <c r="N53" s="215"/>
      <c r="O53" s="213"/>
      <c r="P53" s="214"/>
      <c r="Q53" s="214"/>
      <c r="R53" s="214"/>
      <c r="S53" s="215"/>
      <c r="T53" s="36"/>
      <c r="V53" s="67" t="s">
        <v>164</v>
      </c>
    </row>
    <row r="54" spans="2:20" s="35" customFormat="1" ht="13.5">
      <c r="B54" s="36"/>
      <c r="C54" s="218" t="s">
        <v>130</v>
      </c>
      <c r="D54" s="219"/>
      <c r="E54" s="219"/>
      <c r="F54" s="219"/>
      <c r="G54" s="219"/>
      <c r="H54" s="220"/>
      <c r="I54" s="42">
        <v>210</v>
      </c>
      <c r="J54" s="236">
        <f>J49-J50+J51</f>
        <v>173</v>
      </c>
      <c r="K54" s="237"/>
      <c r="L54" s="237"/>
      <c r="M54" s="237"/>
      <c r="N54" s="238"/>
      <c r="O54" s="236">
        <f>O49-O50+O51</f>
        <v>550</v>
      </c>
      <c r="P54" s="237"/>
      <c r="Q54" s="237"/>
      <c r="R54" s="237"/>
      <c r="S54" s="238"/>
      <c r="T54" s="36"/>
    </row>
    <row r="55" spans="2:22" s="35" customFormat="1" ht="27" customHeight="1">
      <c r="B55" s="36"/>
      <c r="C55" s="218" t="s">
        <v>131</v>
      </c>
      <c r="D55" s="219"/>
      <c r="E55" s="219"/>
      <c r="F55" s="219"/>
      <c r="G55" s="219"/>
      <c r="H55" s="220"/>
      <c r="I55" s="42">
        <v>220</v>
      </c>
      <c r="J55" s="213"/>
      <c r="K55" s="214"/>
      <c r="L55" s="214"/>
      <c r="M55" s="214"/>
      <c r="N55" s="215"/>
      <c r="O55" s="213"/>
      <c r="P55" s="214"/>
      <c r="Q55" s="214"/>
      <c r="R55" s="214"/>
      <c r="S55" s="215"/>
      <c r="T55" s="36"/>
      <c r="V55" s="66" t="s">
        <v>162</v>
      </c>
    </row>
    <row r="56" spans="2:22" s="35" customFormat="1" ht="27" customHeight="1">
      <c r="B56" s="36"/>
      <c r="C56" s="218" t="s">
        <v>183</v>
      </c>
      <c r="D56" s="219"/>
      <c r="E56" s="219"/>
      <c r="F56" s="219"/>
      <c r="G56" s="219"/>
      <c r="H56" s="220"/>
      <c r="I56" s="42">
        <v>230</v>
      </c>
      <c r="J56" s="213"/>
      <c r="K56" s="214"/>
      <c r="L56" s="214"/>
      <c r="M56" s="214"/>
      <c r="N56" s="215"/>
      <c r="O56" s="213"/>
      <c r="P56" s="214"/>
      <c r="Q56" s="214"/>
      <c r="R56" s="214"/>
      <c r="S56" s="215"/>
      <c r="T56" s="36"/>
      <c r="V56" s="66"/>
    </row>
    <row r="57" spans="2:20" s="35" customFormat="1" ht="13.5">
      <c r="B57" s="36"/>
      <c r="C57" s="218" t="s">
        <v>132</v>
      </c>
      <c r="D57" s="219"/>
      <c r="E57" s="219"/>
      <c r="F57" s="219"/>
      <c r="G57" s="219"/>
      <c r="H57" s="220"/>
      <c r="I57" s="42">
        <v>240</v>
      </c>
      <c r="J57" s="236">
        <f>J54+J55+J56</f>
        <v>173</v>
      </c>
      <c r="K57" s="237"/>
      <c r="L57" s="237"/>
      <c r="M57" s="237"/>
      <c r="N57" s="238"/>
      <c r="O57" s="236">
        <f>O54+O55+O56</f>
        <v>550</v>
      </c>
      <c r="P57" s="237"/>
      <c r="Q57" s="237"/>
      <c r="R57" s="237"/>
      <c r="S57" s="238"/>
      <c r="T57" s="36"/>
    </row>
    <row r="58" spans="2:22" s="35" customFormat="1" ht="13.5">
      <c r="B58" s="36"/>
      <c r="C58" s="218" t="s">
        <v>133</v>
      </c>
      <c r="D58" s="219"/>
      <c r="E58" s="219"/>
      <c r="F58" s="219"/>
      <c r="G58" s="219"/>
      <c r="H58" s="220"/>
      <c r="I58" s="42">
        <v>250</v>
      </c>
      <c r="J58" s="253"/>
      <c r="K58" s="254"/>
      <c r="L58" s="254"/>
      <c r="M58" s="254"/>
      <c r="N58" s="255"/>
      <c r="O58" s="253"/>
      <c r="P58" s="254"/>
      <c r="Q58" s="254"/>
      <c r="R58" s="254"/>
      <c r="S58" s="255"/>
      <c r="T58" s="36"/>
      <c r="V58" s="66"/>
    </row>
    <row r="59" spans="2:22" s="35" customFormat="1" ht="13.5">
      <c r="B59" s="36"/>
      <c r="C59" s="218" t="s">
        <v>134</v>
      </c>
      <c r="D59" s="219"/>
      <c r="E59" s="219"/>
      <c r="F59" s="219"/>
      <c r="G59" s="219"/>
      <c r="H59" s="220"/>
      <c r="I59" s="42">
        <v>260</v>
      </c>
      <c r="J59" s="253"/>
      <c r="K59" s="254"/>
      <c r="L59" s="254"/>
      <c r="M59" s="254"/>
      <c r="N59" s="255"/>
      <c r="O59" s="253"/>
      <c r="P59" s="254"/>
      <c r="Q59" s="254"/>
      <c r="R59" s="254"/>
      <c r="S59" s="255"/>
      <c r="T59" s="36"/>
      <c r="V59" s="66"/>
    </row>
    <row r="60" spans="2:20" ht="15.75">
      <c r="B60" s="44"/>
      <c r="C60" s="45"/>
      <c r="D60" s="45"/>
      <c r="E60" s="45"/>
      <c r="F60" s="45"/>
      <c r="G60" s="45"/>
      <c r="H60" s="45"/>
      <c r="I60" s="44"/>
      <c r="J60" s="44"/>
      <c r="K60" s="44"/>
      <c r="L60" s="44"/>
      <c r="M60" s="59"/>
      <c r="N60" s="44"/>
      <c r="O60" s="44"/>
      <c r="P60" s="44"/>
      <c r="Q60" s="44"/>
      <c r="R60" s="44"/>
      <c r="S60" s="44"/>
      <c r="T60" s="44"/>
    </row>
    <row r="61" spans="2:20" s="1" customFormat="1" ht="15">
      <c r="B61" s="2"/>
      <c r="C61" s="252" t="s">
        <v>63</v>
      </c>
      <c r="D61" s="252"/>
      <c r="E61" s="3"/>
      <c r="F61" s="256"/>
      <c r="G61" s="256"/>
      <c r="H61" s="256"/>
      <c r="I61" s="3"/>
      <c r="J61" s="256" t="str">
        <f>IF('приложение 1'!I98=0," ",'приложение 1'!I98)</f>
        <v>А.В.Мошкин</v>
      </c>
      <c r="K61" s="256"/>
      <c r="L61" s="256"/>
      <c r="M61" s="256"/>
      <c r="N61" s="256"/>
      <c r="O61" s="256"/>
      <c r="P61" s="2"/>
      <c r="Q61" s="2"/>
      <c r="R61" s="2"/>
      <c r="S61" s="2"/>
      <c r="T61" s="2"/>
    </row>
    <row r="62" spans="2:20" s="23" customFormat="1" ht="12">
      <c r="B62" s="24"/>
      <c r="C62" s="25" t="s">
        <v>66</v>
      </c>
      <c r="D62" s="25"/>
      <c r="E62" s="25"/>
      <c r="F62" s="132" t="s">
        <v>65</v>
      </c>
      <c r="G62" s="132"/>
      <c r="H62" s="132"/>
      <c r="I62" s="26"/>
      <c r="J62" s="132" t="s">
        <v>60</v>
      </c>
      <c r="K62" s="132"/>
      <c r="L62" s="132"/>
      <c r="M62" s="132"/>
      <c r="N62" s="132"/>
      <c r="O62" s="132"/>
      <c r="P62" s="24"/>
      <c r="Q62" s="24"/>
      <c r="R62" s="24"/>
      <c r="S62" s="24"/>
      <c r="T62" s="24"/>
    </row>
    <row r="63" spans="2:20" s="1" customFormat="1" ht="15">
      <c r="B63" s="2"/>
      <c r="C63" s="252" t="s">
        <v>64</v>
      </c>
      <c r="D63" s="252"/>
      <c r="E63" s="3"/>
      <c r="F63" s="256"/>
      <c r="G63" s="256"/>
      <c r="H63" s="256"/>
      <c r="I63" s="3"/>
      <c r="J63" s="256" t="str">
        <f>IF('приложение 1'!I100=0," ",'приложение 1'!I100)</f>
        <v>Е.Н.Таланкова</v>
      </c>
      <c r="K63" s="256"/>
      <c r="L63" s="256"/>
      <c r="M63" s="256"/>
      <c r="N63" s="256"/>
      <c r="O63" s="256"/>
      <c r="P63" s="2"/>
      <c r="Q63" s="2"/>
      <c r="R63" s="2"/>
      <c r="S63" s="2"/>
      <c r="T63" s="2"/>
    </row>
    <row r="64" spans="2:20" s="1" customFormat="1" ht="15">
      <c r="B64" s="2"/>
      <c r="C64" s="34"/>
      <c r="D64" s="34"/>
      <c r="E64" s="34"/>
      <c r="F64" s="132" t="s">
        <v>65</v>
      </c>
      <c r="G64" s="132"/>
      <c r="H64" s="132"/>
      <c r="I64" s="26"/>
      <c r="J64" s="132" t="s">
        <v>60</v>
      </c>
      <c r="K64" s="132"/>
      <c r="L64" s="132"/>
      <c r="M64" s="132"/>
      <c r="N64" s="132"/>
      <c r="O64" s="132"/>
      <c r="P64" s="2"/>
      <c r="Q64" s="2"/>
      <c r="R64" s="2"/>
      <c r="S64" s="2"/>
      <c r="T64" s="2"/>
    </row>
    <row r="65" spans="2:20" s="1" customFormat="1" ht="15">
      <c r="B65" s="2"/>
      <c r="C65" s="257">
        <f ca="1">TODAY()</f>
        <v>43566</v>
      </c>
      <c r="D65" s="257"/>
      <c r="E65" s="2"/>
      <c r="F65" s="2"/>
      <c r="G65" s="2"/>
      <c r="H65" s="2"/>
      <c r="I65" s="2"/>
      <c r="J65" s="2"/>
      <c r="K65" s="2"/>
      <c r="L65" s="2"/>
      <c r="M65" s="57"/>
      <c r="N65" s="2"/>
      <c r="O65" s="2"/>
      <c r="P65" s="2"/>
      <c r="Q65" s="2"/>
      <c r="R65" s="2"/>
      <c r="S65" s="2"/>
      <c r="T65" s="2"/>
    </row>
    <row r="66" spans="2:20" s="1" customFormat="1" ht="15">
      <c r="B66" s="2"/>
      <c r="C66" s="2"/>
      <c r="D66" s="2"/>
      <c r="E66" s="2"/>
      <c r="F66" s="2"/>
      <c r="G66" s="2"/>
      <c r="H66" s="2"/>
      <c r="I66" s="2"/>
      <c r="J66" s="2"/>
      <c r="K66" s="2"/>
      <c r="L66" s="2"/>
      <c r="M66" s="57"/>
      <c r="N66" s="2"/>
      <c r="O66" s="2"/>
      <c r="P66" s="2"/>
      <c r="Q66" s="2"/>
      <c r="R66" s="2"/>
      <c r="S66" s="2"/>
      <c r="T66" s="2"/>
    </row>
    <row r="67" spans="2:20" ht="6" customHeight="1">
      <c r="B67" s="44"/>
      <c r="C67" s="44"/>
      <c r="D67" s="44"/>
      <c r="E67" s="44"/>
      <c r="F67" s="44"/>
      <c r="G67" s="44"/>
      <c r="H67" s="44"/>
      <c r="I67" s="44"/>
      <c r="J67" s="44"/>
      <c r="K67" s="44"/>
      <c r="L67" s="44"/>
      <c r="M67" s="59"/>
      <c r="N67" s="44"/>
      <c r="O67" s="44"/>
      <c r="P67" s="44"/>
      <c r="Q67" s="44"/>
      <c r="R67" s="44"/>
      <c r="S67" s="44"/>
      <c r="T67" s="44"/>
    </row>
  </sheetData>
  <sheetProtection/>
  <mergeCells count="162">
    <mergeCell ref="C65:D65"/>
    <mergeCell ref="H6:I6"/>
    <mergeCell ref="J6:N6"/>
    <mergeCell ref="K16:L16"/>
    <mergeCell ref="J17:N17"/>
    <mergeCell ref="F61:H61"/>
    <mergeCell ref="J61:O61"/>
    <mergeCell ref="F62:H62"/>
    <mergeCell ref="J50:N50"/>
    <mergeCell ref="O50:S50"/>
    <mergeCell ref="C51:H51"/>
    <mergeCell ref="J51:N51"/>
    <mergeCell ref="O21:S21"/>
    <mergeCell ref="O58:S58"/>
    <mergeCell ref="J52:N52"/>
    <mergeCell ref="O52:S52"/>
    <mergeCell ref="C53:H53"/>
    <mergeCell ref="J53:N53"/>
    <mergeCell ref="J21:N21"/>
    <mergeCell ref="C55:H55"/>
    <mergeCell ref="J55:N55"/>
    <mergeCell ref="O55:S55"/>
    <mergeCell ref="O53:S53"/>
    <mergeCell ref="C50:H50"/>
    <mergeCell ref="C19:H19"/>
    <mergeCell ref="J19:N19"/>
    <mergeCell ref="O19:S19"/>
    <mergeCell ref="O51:S51"/>
    <mergeCell ref="C48:H48"/>
    <mergeCell ref="J48:N48"/>
    <mergeCell ref="O18:S18"/>
    <mergeCell ref="C56:H56"/>
    <mergeCell ref="J56:N56"/>
    <mergeCell ref="O56:S56"/>
    <mergeCell ref="O20:S20"/>
    <mergeCell ref="J20:N20"/>
    <mergeCell ref="C52:H52"/>
    <mergeCell ref="C47:H47"/>
    <mergeCell ref="J47:N47"/>
    <mergeCell ref="O47:S47"/>
    <mergeCell ref="C57:H57"/>
    <mergeCell ref="J57:N57"/>
    <mergeCell ref="C58:H58"/>
    <mergeCell ref="J58:N58"/>
    <mergeCell ref="O59:S59"/>
    <mergeCell ref="O57:S57"/>
    <mergeCell ref="F64:H64"/>
    <mergeCell ref="C61:D61"/>
    <mergeCell ref="C59:H59"/>
    <mergeCell ref="J59:N59"/>
    <mergeCell ref="J64:O64"/>
    <mergeCell ref="J62:O62"/>
    <mergeCell ref="C63:D63"/>
    <mergeCell ref="F63:H63"/>
    <mergeCell ref="J63:O63"/>
    <mergeCell ref="M3:S3"/>
    <mergeCell ref="C54:H54"/>
    <mergeCell ref="J54:N54"/>
    <mergeCell ref="O54:S54"/>
    <mergeCell ref="C8:E8"/>
    <mergeCell ref="C9:E9"/>
    <mergeCell ref="C10:E10"/>
    <mergeCell ref="C11:E11"/>
    <mergeCell ref="F8:S8"/>
    <mergeCell ref="C18:H18"/>
    <mergeCell ref="O48:S48"/>
    <mergeCell ref="C49:H49"/>
    <mergeCell ref="J49:N49"/>
    <mergeCell ref="O49:S49"/>
    <mergeCell ref="C45:H45"/>
    <mergeCell ref="J45:N45"/>
    <mergeCell ref="O45:S45"/>
    <mergeCell ref="C46:H46"/>
    <mergeCell ref="J46:N46"/>
    <mergeCell ref="O46:S46"/>
    <mergeCell ref="C43:H43"/>
    <mergeCell ref="J43:N43"/>
    <mergeCell ref="O43:S43"/>
    <mergeCell ref="C44:H44"/>
    <mergeCell ref="J44:N44"/>
    <mergeCell ref="O44:S44"/>
    <mergeCell ref="C41:H41"/>
    <mergeCell ref="J41:N41"/>
    <mergeCell ref="O41:S41"/>
    <mergeCell ref="C42:H42"/>
    <mergeCell ref="J42:N42"/>
    <mergeCell ref="O42:S42"/>
    <mergeCell ref="C39:H39"/>
    <mergeCell ref="J39:N39"/>
    <mergeCell ref="O39:S39"/>
    <mergeCell ref="C40:H40"/>
    <mergeCell ref="J40:N40"/>
    <mergeCell ref="O40:S40"/>
    <mergeCell ref="C37:H37"/>
    <mergeCell ref="J37:N37"/>
    <mergeCell ref="O37:S37"/>
    <mergeCell ref="C38:H38"/>
    <mergeCell ref="J38:N38"/>
    <mergeCell ref="O38:S38"/>
    <mergeCell ref="C35:H35"/>
    <mergeCell ref="J35:N35"/>
    <mergeCell ref="O35:S35"/>
    <mergeCell ref="C36:H36"/>
    <mergeCell ref="J36:N36"/>
    <mergeCell ref="O36:S36"/>
    <mergeCell ref="C33:H33"/>
    <mergeCell ref="J33:N33"/>
    <mergeCell ref="O33:S33"/>
    <mergeCell ref="C34:H34"/>
    <mergeCell ref="J34:N34"/>
    <mergeCell ref="O34:S34"/>
    <mergeCell ref="C31:H31"/>
    <mergeCell ref="J31:N31"/>
    <mergeCell ref="O31:S31"/>
    <mergeCell ref="C32:H32"/>
    <mergeCell ref="J32:N32"/>
    <mergeCell ref="O32:S32"/>
    <mergeCell ref="C29:H29"/>
    <mergeCell ref="J29:N29"/>
    <mergeCell ref="O29:S29"/>
    <mergeCell ref="C30:H30"/>
    <mergeCell ref="J30:N30"/>
    <mergeCell ref="O30:S30"/>
    <mergeCell ref="C27:H27"/>
    <mergeCell ref="J27:N27"/>
    <mergeCell ref="O27:S27"/>
    <mergeCell ref="C28:H28"/>
    <mergeCell ref="J28:N28"/>
    <mergeCell ref="O28:S28"/>
    <mergeCell ref="C25:H25"/>
    <mergeCell ref="J25:N25"/>
    <mergeCell ref="O25:S25"/>
    <mergeCell ref="J24:N24"/>
    <mergeCell ref="C26:H26"/>
    <mergeCell ref="J26:N26"/>
    <mergeCell ref="O26:S26"/>
    <mergeCell ref="C23:H23"/>
    <mergeCell ref="C22:H22"/>
    <mergeCell ref="C24:H24"/>
    <mergeCell ref="C20:H20"/>
    <mergeCell ref="C21:H21"/>
    <mergeCell ref="O24:S24"/>
    <mergeCell ref="C16:H17"/>
    <mergeCell ref="I16:I17"/>
    <mergeCell ref="P16:Q16"/>
    <mergeCell ref="O17:S17"/>
    <mergeCell ref="F11:S11"/>
    <mergeCell ref="F12:S12"/>
    <mergeCell ref="F13:S13"/>
    <mergeCell ref="F14:S14"/>
    <mergeCell ref="C12:E12"/>
    <mergeCell ref="C13:E13"/>
    <mergeCell ref="C5:S5"/>
    <mergeCell ref="J22:N22"/>
    <mergeCell ref="O22:S22"/>
    <mergeCell ref="J23:N23"/>
    <mergeCell ref="O23:S23"/>
    <mergeCell ref="C7:I7"/>
    <mergeCell ref="C14:E14"/>
    <mergeCell ref="F9:S9"/>
    <mergeCell ref="F10:S10"/>
    <mergeCell ref="J18:N18"/>
  </mergeCells>
  <conditionalFormatting sqref="W54 W96">
    <cfRule type="expression" priority="1" dxfId="8" stopIfTrue="1">
      <formula>ABS($W$54)&gt;0.9</formula>
    </cfRule>
  </conditionalFormatting>
  <conditionalFormatting sqref="V54 V96">
    <cfRule type="expression" priority="2" dxfId="8" stopIfTrue="1">
      <formula>ABS($V$54)&gt;0.9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Лист3">
    <tabColor indexed="48"/>
  </sheetPr>
  <dimension ref="B2:U86"/>
  <sheetViews>
    <sheetView tabSelected="1" zoomScalePageLayoutView="0" workbookViewId="0" topLeftCell="A1">
      <selection activeCell="S51" sqref="S51:T51"/>
    </sheetView>
  </sheetViews>
  <sheetFormatPr defaultColWidth="9.140625" defaultRowHeight="15"/>
  <cols>
    <col min="1" max="2" width="0.85546875" style="35" customWidth="1"/>
    <col min="3" max="3" width="32.421875" style="35" customWidth="1"/>
    <col min="4" max="4" width="4.8515625" style="35" customWidth="1"/>
    <col min="5" max="5" width="4.28125" style="35" customWidth="1"/>
    <col min="6" max="6" width="4.421875" style="35" customWidth="1"/>
    <col min="7" max="8" width="4.00390625" style="35" customWidth="1"/>
    <col min="9" max="9" width="4.8515625" style="35" customWidth="1"/>
    <col min="10" max="14" width="4.00390625" style="35" customWidth="1"/>
    <col min="15" max="15" width="4.7109375" style="35" customWidth="1"/>
    <col min="16" max="16" width="4.00390625" style="35" customWidth="1"/>
    <col min="17" max="17" width="4.140625" style="35" customWidth="1"/>
    <col min="18" max="20" width="4.00390625" style="35" customWidth="1"/>
    <col min="21" max="21" width="0.85546875" style="35" customWidth="1"/>
    <col min="22" max="16384" width="9.140625" style="35" customWidth="1"/>
  </cols>
  <sheetData>
    <row r="1" ht="6" customHeight="1"/>
    <row r="2" spans="2:21" ht="6" customHeight="1">
      <c r="B2" s="36"/>
      <c r="C2" s="52"/>
      <c r="D2" s="76"/>
      <c r="E2" s="36"/>
      <c r="F2" s="36"/>
      <c r="G2" s="36"/>
      <c r="H2" s="36"/>
      <c r="I2" s="36"/>
      <c r="J2" s="36"/>
      <c r="K2" s="36"/>
      <c r="L2" s="36"/>
      <c r="M2" s="36"/>
      <c r="N2" s="36"/>
      <c r="O2" s="36"/>
      <c r="P2" s="36"/>
      <c r="Q2" s="36"/>
      <c r="R2" s="36"/>
      <c r="S2" s="36"/>
      <c r="T2" s="36"/>
      <c r="U2" s="36"/>
    </row>
    <row r="3" spans="2:21" ht="69" customHeight="1">
      <c r="B3" s="36"/>
      <c r="C3" s="52"/>
      <c r="D3" s="52"/>
      <c r="E3" s="52"/>
      <c r="F3" s="52"/>
      <c r="G3" s="52"/>
      <c r="H3" s="52"/>
      <c r="I3" s="36"/>
      <c r="J3" s="36"/>
      <c r="K3" s="36"/>
      <c r="L3" s="36"/>
      <c r="M3" s="36"/>
      <c r="N3" s="36"/>
      <c r="O3" s="281" t="s">
        <v>184</v>
      </c>
      <c r="P3" s="281"/>
      <c r="Q3" s="281"/>
      <c r="R3" s="281"/>
      <c r="S3" s="281"/>
      <c r="T3" s="281"/>
      <c r="U3" s="36"/>
    </row>
    <row r="4" spans="2:21" ht="29.25" customHeight="1">
      <c r="B4" s="36"/>
      <c r="C4" s="282" t="s">
        <v>185</v>
      </c>
      <c r="D4" s="282"/>
      <c r="E4" s="282"/>
      <c r="F4" s="282"/>
      <c r="G4" s="282"/>
      <c r="H4" s="282"/>
      <c r="I4" s="282"/>
      <c r="J4" s="282"/>
      <c r="K4" s="282"/>
      <c r="L4" s="282"/>
      <c r="M4" s="282"/>
      <c r="N4" s="282"/>
      <c r="O4" s="282"/>
      <c r="P4" s="282"/>
      <c r="Q4" s="282"/>
      <c r="R4" s="282"/>
      <c r="S4" s="282"/>
      <c r="T4" s="282"/>
      <c r="U4" s="36"/>
    </row>
    <row r="5" spans="2:21" ht="13.5">
      <c r="B5" s="36"/>
      <c r="C5" s="52"/>
      <c r="D5" s="53" t="s">
        <v>88</v>
      </c>
      <c r="E5" s="283" t="str">
        <f>'приложение 1'!W9</f>
        <v>январь</v>
      </c>
      <c r="F5" s="283"/>
      <c r="G5" s="55" t="s">
        <v>136</v>
      </c>
      <c r="H5" s="258" t="s">
        <v>295</v>
      </c>
      <c r="I5" s="258"/>
      <c r="J5" s="259">
        <f>'приложение 1'!I21</f>
        <v>43465</v>
      </c>
      <c r="K5" s="259"/>
      <c r="L5" s="259"/>
      <c r="M5" s="259"/>
      <c r="N5" s="259"/>
      <c r="O5" s="52"/>
      <c r="P5" s="56"/>
      <c r="Q5" s="56"/>
      <c r="R5" s="56"/>
      <c r="S5" s="56"/>
      <c r="T5" s="36"/>
      <c r="U5" s="36"/>
    </row>
    <row r="6" spans="2:21" ht="9" customHeight="1">
      <c r="B6" s="36"/>
      <c r="C6" s="216"/>
      <c r="D6" s="217"/>
      <c r="E6" s="217"/>
      <c r="F6" s="217"/>
      <c r="G6" s="217"/>
      <c r="H6" s="217"/>
      <c r="I6" s="217"/>
      <c r="J6" s="36"/>
      <c r="K6" s="36"/>
      <c r="L6" s="36"/>
      <c r="M6" s="58"/>
      <c r="N6" s="36"/>
      <c r="O6" s="36"/>
      <c r="P6" s="36"/>
      <c r="Q6" s="36"/>
      <c r="R6" s="36"/>
      <c r="S6" s="36"/>
      <c r="T6" s="36"/>
      <c r="U6" s="36"/>
    </row>
    <row r="7" spans="2:21" ht="13.5">
      <c r="B7" s="36"/>
      <c r="C7" s="218" t="s">
        <v>1</v>
      </c>
      <c r="D7" s="219"/>
      <c r="E7" s="220"/>
      <c r="F7" s="280" t="str">
        <f>IF('приложение 1'!F8=0," ",'приложение 1'!F8)</f>
        <v>ОАО "Шкловский маслодельный завод"</v>
      </c>
      <c r="G7" s="280"/>
      <c r="H7" s="280"/>
      <c r="I7" s="280"/>
      <c r="J7" s="280"/>
      <c r="K7" s="280"/>
      <c r="L7" s="280"/>
      <c r="M7" s="280"/>
      <c r="N7" s="280"/>
      <c r="O7" s="280"/>
      <c r="P7" s="280"/>
      <c r="Q7" s="280"/>
      <c r="R7" s="280"/>
      <c r="S7" s="280"/>
      <c r="T7" s="280"/>
      <c r="U7" s="36"/>
    </row>
    <row r="8" spans="2:21" ht="13.5">
      <c r="B8" s="36"/>
      <c r="C8" s="218" t="s">
        <v>2</v>
      </c>
      <c r="D8" s="219"/>
      <c r="E8" s="220"/>
      <c r="F8" s="280">
        <f>IF('приложение 1'!F9=0," ",'приложение 1'!F9)</f>
        <v>700026660</v>
      </c>
      <c r="G8" s="280"/>
      <c r="H8" s="280"/>
      <c r="I8" s="280"/>
      <c r="J8" s="280"/>
      <c r="K8" s="280"/>
      <c r="L8" s="280"/>
      <c r="M8" s="280"/>
      <c r="N8" s="280"/>
      <c r="O8" s="280"/>
      <c r="P8" s="280"/>
      <c r="Q8" s="280"/>
      <c r="R8" s="280"/>
      <c r="S8" s="280"/>
      <c r="T8" s="280"/>
      <c r="U8" s="36"/>
    </row>
    <row r="9" spans="2:21" ht="13.5">
      <c r="B9" s="36"/>
      <c r="C9" s="218" t="s">
        <v>3</v>
      </c>
      <c r="D9" s="219"/>
      <c r="E9" s="220"/>
      <c r="F9" s="280">
        <f>IF('приложение 1'!F10=0," ",'приложение 1'!F10)</f>
        <v>10511</v>
      </c>
      <c r="G9" s="280"/>
      <c r="H9" s="280"/>
      <c r="I9" s="280"/>
      <c r="J9" s="280"/>
      <c r="K9" s="280"/>
      <c r="L9" s="280"/>
      <c r="M9" s="280"/>
      <c r="N9" s="280"/>
      <c r="O9" s="280"/>
      <c r="P9" s="280"/>
      <c r="Q9" s="280"/>
      <c r="R9" s="280"/>
      <c r="S9" s="280"/>
      <c r="T9" s="280"/>
      <c r="U9" s="36"/>
    </row>
    <row r="10" spans="2:21" ht="13.5">
      <c r="B10" s="36"/>
      <c r="C10" s="218" t="s">
        <v>4</v>
      </c>
      <c r="D10" s="219"/>
      <c r="E10" s="220"/>
      <c r="F10" s="280" t="str">
        <f>IF('приложение 1'!F11=0," ",'приложение 1'!F11)</f>
        <v>.00455545</v>
      </c>
      <c r="G10" s="280"/>
      <c r="H10" s="280"/>
      <c r="I10" s="280"/>
      <c r="J10" s="280"/>
      <c r="K10" s="280"/>
      <c r="L10" s="280"/>
      <c r="M10" s="280"/>
      <c r="N10" s="280"/>
      <c r="O10" s="280"/>
      <c r="P10" s="280"/>
      <c r="Q10" s="280"/>
      <c r="R10" s="280"/>
      <c r="S10" s="280"/>
      <c r="T10" s="280"/>
      <c r="U10" s="36"/>
    </row>
    <row r="11" spans="2:21" ht="13.5">
      <c r="B11" s="36"/>
      <c r="C11" s="218" t="s">
        <v>5</v>
      </c>
      <c r="D11" s="219"/>
      <c r="E11" s="220"/>
      <c r="F11" s="280" t="str">
        <f>IF('приложение 1'!F12=0," ",'приложение 1'!F12)</f>
        <v>9900(0215)</v>
      </c>
      <c r="G11" s="280"/>
      <c r="H11" s="280"/>
      <c r="I11" s="280"/>
      <c r="J11" s="280"/>
      <c r="K11" s="280"/>
      <c r="L11" s="280"/>
      <c r="M11" s="280"/>
      <c r="N11" s="280"/>
      <c r="O11" s="280"/>
      <c r="P11" s="280"/>
      <c r="Q11" s="280"/>
      <c r="R11" s="280"/>
      <c r="S11" s="280"/>
      <c r="T11" s="280"/>
      <c r="U11" s="36"/>
    </row>
    <row r="12" spans="2:21" ht="13.5">
      <c r="B12" s="36"/>
      <c r="C12" s="218" t="s">
        <v>6</v>
      </c>
      <c r="D12" s="219"/>
      <c r="E12" s="220"/>
      <c r="F12" s="280" t="str">
        <f>IF('приложение 1'!F13=0," ",'приложение 1'!F13)</f>
        <v>тыс.рублей</v>
      </c>
      <c r="G12" s="280"/>
      <c r="H12" s="280"/>
      <c r="I12" s="280"/>
      <c r="J12" s="280"/>
      <c r="K12" s="280"/>
      <c r="L12" s="280"/>
      <c r="M12" s="280"/>
      <c r="N12" s="280"/>
      <c r="O12" s="280"/>
      <c r="P12" s="280"/>
      <c r="Q12" s="280"/>
      <c r="R12" s="280"/>
      <c r="S12" s="280"/>
      <c r="T12" s="280"/>
      <c r="U12" s="36"/>
    </row>
    <row r="13" spans="2:21" ht="13.5">
      <c r="B13" s="36"/>
      <c r="C13" s="218" t="s">
        <v>7</v>
      </c>
      <c r="D13" s="219"/>
      <c r="E13" s="220"/>
      <c r="F13" s="280" t="str">
        <f>IF('приложение 1'!F14=0," ",'приложение 1'!F14)</f>
        <v>г.Шклов ул.Интернациональная дом 64</v>
      </c>
      <c r="G13" s="280"/>
      <c r="H13" s="280"/>
      <c r="I13" s="280"/>
      <c r="J13" s="280"/>
      <c r="K13" s="280"/>
      <c r="L13" s="280"/>
      <c r="M13" s="280"/>
      <c r="N13" s="280"/>
      <c r="O13" s="280"/>
      <c r="P13" s="280"/>
      <c r="Q13" s="280"/>
      <c r="R13" s="280"/>
      <c r="S13" s="280"/>
      <c r="T13" s="280"/>
      <c r="U13" s="36"/>
    </row>
    <row r="14" spans="2:21" ht="9" customHeight="1">
      <c r="B14" s="36"/>
      <c r="C14" s="36"/>
      <c r="D14" s="36"/>
      <c r="E14" s="36"/>
      <c r="F14" s="36"/>
      <c r="G14" s="36"/>
      <c r="H14" s="36"/>
      <c r="I14" s="36"/>
      <c r="J14" s="36"/>
      <c r="K14" s="36"/>
      <c r="L14" s="36"/>
      <c r="M14" s="36"/>
      <c r="N14" s="36"/>
      <c r="O14" s="36"/>
      <c r="P14" s="36"/>
      <c r="Q14" s="36"/>
      <c r="R14" s="36"/>
      <c r="S14" s="36"/>
      <c r="T14" s="36"/>
      <c r="U14" s="36"/>
    </row>
    <row r="15" spans="2:21" ht="83.25" customHeight="1">
      <c r="B15" s="36"/>
      <c r="C15" s="78" t="s">
        <v>89</v>
      </c>
      <c r="D15" s="78" t="s">
        <v>186</v>
      </c>
      <c r="E15" s="284" t="s">
        <v>187</v>
      </c>
      <c r="F15" s="284"/>
      <c r="G15" s="285" t="s">
        <v>188</v>
      </c>
      <c r="H15" s="285"/>
      <c r="I15" s="285" t="s">
        <v>189</v>
      </c>
      <c r="J15" s="285"/>
      <c r="K15" s="284" t="s">
        <v>190</v>
      </c>
      <c r="L15" s="284"/>
      <c r="M15" s="284" t="s">
        <v>191</v>
      </c>
      <c r="N15" s="284"/>
      <c r="O15" s="286" t="s">
        <v>192</v>
      </c>
      <c r="P15" s="287"/>
      <c r="Q15" s="284" t="s">
        <v>193</v>
      </c>
      <c r="R15" s="284"/>
      <c r="S15" s="284" t="s">
        <v>194</v>
      </c>
      <c r="T15" s="284"/>
      <c r="U15" s="36"/>
    </row>
    <row r="16" spans="2:21" ht="13.5">
      <c r="B16" s="36"/>
      <c r="C16" s="37">
        <v>1</v>
      </c>
      <c r="D16" s="37">
        <v>2</v>
      </c>
      <c r="E16" s="279">
        <v>3</v>
      </c>
      <c r="F16" s="279"/>
      <c r="G16" s="279">
        <v>4</v>
      </c>
      <c r="H16" s="279"/>
      <c r="I16" s="279">
        <v>5</v>
      </c>
      <c r="J16" s="279"/>
      <c r="K16" s="279">
        <v>6</v>
      </c>
      <c r="L16" s="279"/>
      <c r="M16" s="279">
        <v>7</v>
      </c>
      <c r="N16" s="279"/>
      <c r="O16" s="279">
        <v>8</v>
      </c>
      <c r="P16" s="279"/>
      <c r="Q16" s="279">
        <v>9</v>
      </c>
      <c r="R16" s="279"/>
      <c r="S16" s="279">
        <v>10</v>
      </c>
      <c r="T16" s="279"/>
      <c r="U16" s="36"/>
    </row>
    <row r="17" spans="2:21" ht="13.5">
      <c r="B17" s="36"/>
      <c r="C17" s="84" t="str">
        <f>CONCATENATE("Остаток на ",DAY('приложение 1'!O20),".",MONTH('приложение 1'!O20),".",YEAR('приложение 1'!O20)-1," г.")</f>
        <v>Остаток на 31.12.2016 г.</v>
      </c>
      <c r="D17" s="79" t="s">
        <v>92</v>
      </c>
      <c r="E17" s="274">
        <v>273</v>
      </c>
      <c r="F17" s="275"/>
      <c r="G17" s="274">
        <v>0</v>
      </c>
      <c r="H17" s="275"/>
      <c r="I17" s="274">
        <v>0</v>
      </c>
      <c r="J17" s="275"/>
      <c r="K17" s="274">
        <v>184</v>
      </c>
      <c r="L17" s="275"/>
      <c r="M17" s="274">
        <v>1469</v>
      </c>
      <c r="N17" s="275"/>
      <c r="O17" s="274">
        <v>971</v>
      </c>
      <c r="P17" s="275"/>
      <c r="Q17" s="274">
        <v>0</v>
      </c>
      <c r="R17" s="275"/>
      <c r="S17" s="268">
        <f>SUM(E17:R17)</f>
        <v>2897</v>
      </c>
      <c r="T17" s="269"/>
      <c r="U17" s="36"/>
    </row>
    <row r="18" spans="2:21" ht="40.5">
      <c r="B18" s="36"/>
      <c r="C18" s="80" t="s">
        <v>195</v>
      </c>
      <c r="D18" s="39" t="s">
        <v>94</v>
      </c>
      <c r="E18" s="264">
        <v>0</v>
      </c>
      <c r="F18" s="265"/>
      <c r="G18" s="264">
        <v>0</v>
      </c>
      <c r="H18" s="265"/>
      <c r="I18" s="264">
        <v>0</v>
      </c>
      <c r="J18" s="265"/>
      <c r="K18" s="264">
        <v>0</v>
      </c>
      <c r="L18" s="265"/>
      <c r="M18" s="264">
        <v>0</v>
      </c>
      <c r="N18" s="265"/>
      <c r="O18" s="264">
        <v>0</v>
      </c>
      <c r="P18" s="265"/>
      <c r="Q18" s="264">
        <v>0</v>
      </c>
      <c r="R18" s="265"/>
      <c r="S18" s="268">
        <f>SUM(E18:R18)</f>
        <v>0</v>
      </c>
      <c r="T18" s="269"/>
      <c r="U18" s="36"/>
    </row>
    <row r="19" spans="2:21" ht="27">
      <c r="B19" s="36"/>
      <c r="C19" s="80" t="s">
        <v>196</v>
      </c>
      <c r="D19" s="39" t="s">
        <v>96</v>
      </c>
      <c r="E19" s="264">
        <v>0</v>
      </c>
      <c r="F19" s="265"/>
      <c r="G19" s="264">
        <v>0</v>
      </c>
      <c r="H19" s="265"/>
      <c r="I19" s="264">
        <v>0</v>
      </c>
      <c r="J19" s="265"/>
      <c r="K19" s="264">
        <v>0</v>
      </c>
      <c r="L19" s="265"/>
      <c r="M19" s="264">
        <v>0</v>
      </c>
      <c r="N19" s="265"/>
      <c r="O19" s="264"/>
      <c r="P19" s="265"/>
      <c r="Q19" s="264">
        <v>0</v>
      </c>
      <c r="R19" s="265"/>
      <c r="S19" s="268">
        <f>SUM(E19:R19)</f>
        <v>0</v>
      </c>
      <c r="T19" s="269"/>
      <c r="U19" s="36"/>
    </row>
    <row r="20" spans="2:21" ht="27">
      <c r="B20" s="36"/>
      <c r="C20" s="80" t="str">
        <f>CONCATENATE("Скорректированный остаток 
на ",DAY('приложение 1'!O20),".",MONTH('приложение 1'!O20),".",YEAR('приложение 1'!O20)-1," г.")</f>
        <v>Скорректированный остаток 
на 31.12.2016 г.</v>
      </c>
      <c r="D20" s="39" t="s">
        <v>98</v>
      </c>
      <c r="E20" s="266">
        <f>E17+E18+E19</f>
        <v>273</v>
      </c>
      <c r="F20" s="267"/>
      <c r="G20" s="266">
        <f>G17+G18+G19</f>
        <v>0</v>
      </c>
      <c r="H20" s="267"/>
      <c r="I20" s="266">
        <f>I17+I18+I19</f>
        <v>0</v>
      </c>
      <c r="J20" s="267"/>
      <c r="K20" s="266">
        <f>K17+K18+K19</f>
        <v>184</v>
      </c>
      <c r="L20" s="267"/>
      <c r="M20" s="266">
        <f>M17+M18+M19</f>
        <v>1469</v>
      </c>
      <c r="N20" s="267"/>
      <c r="O20" s="266">
        <f>O17+O18+O19</f>
        <v>971</v>
      </c>
      <c r="P20" s="267"/>
      <c r="Q20" s="266">
        <f>Q17+Q18+Q19</f>
        <v>0</v>
      </c>
      <c r="R20" s="267"/>
      <c r="S20" s="268">
        <f>SUM(E20:R20)</f>
        <v>2897</v>
      </c>
      <c r="T20" s="269"/>
      <c r="U20" s="36"/>
    </row>
    <row r="21" spans="2:21" ht="13.5">
      <c r="B21" s="36"/>
      <c r="C21" s="84" t="str">
        <f>CONCATENATE("За ",E5," ",G5," ",H5," ",YEAR(J5)-1," года")</f>
        <v>За январь - декабрь 2017 года</v>
      </c>
      <c r="D21" s="81"/>
      <c r="E21" s="268"/>
      <c r="F21" s="269"/>
      <c r="G21" s="268"/>
      <c r="H21" s="269"/>
      <c r="I21" s="268"/>
      <c r="J21" s="269"/>
      <c r="K21" s="268"/>
      <c r="L21" s="269"/>
      <c r="M21" s="268"/>
      <c r="N21" s="269"/>
      <c r="O21" s="268"/>
      <c r="P21" s="269"/>
      <c r="Q21" s="268"/>
      <c r="R21" s="278"/>
      <c r="S21" s="268"/>
      <c r="T21" s="269"/>
      <c r="U21" s="36"/>
    </row>
    <row r="22" spans="2:21" ht="27">
      <c r="B22" s="36"/>
      <c r="C22" s="82" t="s">
        <v>231</v>
      </c>
      <c r="D22" s="83" t="s">
        <v>100</v>
      </c>
      <c r="E22" s="272">
        <f>SUM(E24:F32)</f>
        <v>0</v>
      </c>
      <c r="F22" s="273"/>
      <c r="G22" s="272">
        <f>SUM(G24:H32)</f>
        <v>0</v>
      </c>
      <c r="H22" s="273"/>
      <c r="I22" s="272">
        <f>SUM(I24:J32)</f>
        <v>0</v>
      </c>
      <c r="J22" s="273"/>
      <c r="K22" s="272">
        <f>SUM(K24:L32)</f>
        <v>0</v>
      </c>
      <c r="L22" s="273"/>
      <c r="M22" s="272">
        <f>SUM(M24:N32)</f>
        <v>0</v>
      </c>
      <c r="N22" s="273"/>
      <c r="O22" s="272">
        <f>SUM(O24:P32)</f>
        <v>550</v>
      </c>
      <c r="P22" s="273"/>
      <c r="Q22" s="272">
        <f>SUM(Q24:R32)</f>
        <v>0</v>
      </c>
      <c r="R22" s="273"/>
      <c r="S22" s="272">
        <f>SUM(E22:R22)</f>
        <v>550</v>
      </c>
      <c r="T22" s="273"/>
      <c r="U22" s="36"/>
    </row>
    <row r="23" spans="2:21" ht="13.5">
      <c r="B23" s="36"/>
      <c r="C23" s="84" t="s">
        <v>213</v>
      </c>
      <c r="D23" s="81"/>
      <c r="E23" s="268"/>
      <c r="F23" s="269"/>
      <c r="G23" s="268"/>
      <c r="H23" s="269"/>
      <c r="I23" s="268"/>
      <c r="J23" s="269"/>
      <c r="K23" s="268"/>
      <c r="L23" s="269"/>
      <c r="M23" s="268"/>
      <c r="N23" s="269"/>
      <c r="O23" s="268"/>
      <c r="P23" s="269"/>
      <c r="Q23" s="268"/>
      <c r="R23" s="269"/>
      <c r="S23" s="276"/>
      <c r="T23" s="277"/>
      <c r="U23" s="36"/>
    </row>
    <row r="24" spans="2:21" ht="13.5">
      <c r="B24" s="36"/>
      <c r="C24" s="82" t="s">
        <v>197</v>
      </c>
      <c r="D24" s="83" t="s">
        <v>198</v>
      </c>
      <c r="E24" s="270">
        <v>0</v>
      </c>
      <c r="F24" s="271"/>
      <c r="G24" s="270">
        <v>0</v>
      </c>
      <c r="H24" s="271"/>
      <c r="I24" s="270">
        <v>0</v>
      </c>
      <c r="J24" s="271"/>
      <c r="K24" s="270">
        <v>0</v>
      </c>
      <c r="L24" s="271"/>
      <c r="M24" s="270">
        <v>0</v>
      </c>
      <c r="N24" s="271"/>
      <c r="O24" s="270">
        <v>550</v>
      </c>
      <c r="P24" s="271"/>
      <c r="Q24" s="270"/>
      <c r="R24" s="271"/>
      <c r="S24" s="272">
        <f>SUM(E24:R24)</f>
        <v>550</v>
      </c>
      <c r="T24" s="273"/>
      <c r="U24" s="36"/>
    </row>
    <row r="25" spans="2:21" ht="27">
      <c r="B25" s="36"/>
      <c r="C25" s="77" t="s">
        <v>199</v>
      </c>
      <c r="D25" s="39" t="s">
        <v>200</v>
      </c>
      <c r="E25" s="270">
        <v>0</v>
      </c>
      <c r="F25" s="271"/>
      <c r="G25" s="270">
        <v>0</v>
      </c>
      <c r="H25" s="271"/>
      <c r="I25" s="270">
        <v>0</v>
      </c>
      <c r="J25" s="271"/>
      <c r="K25" s="270">
        <v>0</v>
      </c>
      <c r="L25" s="271"/>
      <c r="M25" s="270"/>
      <c r="N25" s="271"/>
      <c r="O25" s="270">
        <v>0</v>
      </c>
      <c r="P25" s="271"/>
      <c r="Q25" s="270">
        <v>0</v>
      </c>
      <c r="R25" s="271"/>
      <c r="S25" s="268">
        <f>SUM(E25:R25)</f>
        <v>0</v>
      </c>
      <c r="T25" s="269"/>
      <c r="U25" s="36"/>
    </row>
    <row r="26" spans="2:21" ht="40.5">
      <c r="B26" s="36"/>
      <c r="C26" s="77" t="s">
        <v>201</v>
      </c>
      <c r="D26" s="39" t="s">
        <v>202</v>
      </c>
      <c r="E26" s="264">
        <v>0</v>
      </c>
      <c r="F26" s="265"/>
      <c r="G26" s="264">
        <v>0</v>
      </c>
      <c r="H26" s="265"/>
      <c r="I26" s="264">
        <v>0</v>
      </c>
      <c r="J26" s="265"/>
      <c r="K26" s="264">
        <v>0</v>
      </c>
      <c r="L26" s="265"/>
      <c r="M26" s="264" t="s">
        <v>136</v>
      </c>
      <c r="N26" s="265"/>
      <c r="O26" s="264">
        <v>0</v>
      </c>
      <c r="P26" s="265"/>
      <c r="Q26" s="264">
        <v>0</v>
      </c>
      <c r="R26" s="265"/>
      <c r="S26" s="268">
        <f aca="true" t="shared" si="0" ref="S26:S32">SUM(E26:R26)</f>
        <v>0</v>
      </c>
      <c r="T26" s="269"/>
      <c r="U26" s="36"/>
    </row>
    <row r="27" spans="2:21" ht="27">
      <c r="B27" s="36"/>
      <c r="C27" s="77" t="s">
        <v>203</v>
      </c>
      <c r="D27" s="39" t="s">
        <v>204</v>
      </c>
      <c r="E27" s="264">
        <v>0</v>
      </c>
      <c r="F27" s="265"/>
      <c r="G27" s="264">
        <v>0</v>
      </c>
      <c r="H27" s="265"/>
      <c r="I27" s="264">
        <v>0</v>
      </c>
      <c r="J27" s="265"/>
      <c r="K27" s="264">
        <v>0</v>
      </c>
      <c r="L27" s="265"/>
      <c r="M27" s="264">
        <v>0</v>
      </c>
      <c r="N27" s="265"/>
      <c r="O27" s="264">
        <v>0</v>
      </c>
      <c r="P27" s="265"/>
      <c r="Q27" s="264">
        <v>0</v>
      </c>
      <c r="R27" s="265"/>
      <c r="S27" s="268">
        <f t="shared" si="0"/>
        <v>0</v>
      </c>
      <c r="T27" s="269"/>
      <c r="U27" s="36"/>
    </row>
    <row r="28" spans="2:21" ht="27">
      <c r="B28" s="36"/>
      <c r="C28" s="77" t="s">
        <v>205</v>
      </c>
      <c r="D28" s="39" t="s">
        <v>206</v>
      </c>
      <c r="E28" s="264">
        <v>0</v>
      </c>
      <c r="F28" s="265"/>
      <c r="G28" s="264">
        <v>0</v>
      </c>
      <c r="H28" s="265"/>
      <c r="I28" s="264">
        <v>0</v>
      </c>
      <c r="J28" s="265"/>
      <c r="K28" s="264">
        <v>0</v>
      </c>
      <c r="L28" s="265"/>
      <c r="M28" s="264">
        <v>0</v>
      </c>
      <c r="N28" s="265"/>
      <c r="O28" s="264">
        <v>0</v>
      </c>
      <c r="P28" s="265"/>
      <c r="Q28" s="264">
        <v>0</v>
      </c>
      <c r="R28" s="265"/>
      <c r="S28" s="268">
        <f t="shared" si="0"/>
        <v>0</v>
      </c>
      <c r="T28" s="269"/>
      <c r="U28" s="36"/>
    </row>
    <row r="29" spans="2:21" ht="40.5">
      <c r="B29" s="36"/>
      <c r="C29" s="77" t="s">
        <v>207</v>
      </c>
      <c r="D29" s="39" t="s">
        <v>208</v>
      </c>
      <c r="E29" s="264">
        <v>0</v>
      </c>
      <c r="F29" s="265"/>
      <c r="G29" s="264">
        <v>0</v>
      </c>
      <c r="H29" s="265"/>
      <c r="I29" s="264">
        <v>0</v>
      </c>
      <c r="J29" s="265"/>
      <c r="K29" s="264">
        <v>0</v>
      </c>
      <c r="L29" s="265"/>
      <c r="M29" s="264">
        <v>0</v>
      </c>
      <c r="N29" s="265"/>
      <c r="O29" s="264">
        <v>0</v>
      </c>
      <c r="P29" s="265"/>
      <c r="Q29" s="264">
        <v>0</v>
      </c>
      <c r="R29" s="265"/>
      <c r="S29" s="268">
        <f t="shared" si="0"/>
        <v>0</v>
      </c>
      <c r="T29" s="269"/>
      <c r="U29" s="36"/>
    </row>
    <row r="30" spans="2:21" ht="13.5">
      <c r="B30" s="36"/>
      <c r="C30" s="77" t="s">
        <v>209</v>
      </c>
      <c r="D30" s="39" t="s">
        <v>232</v>
      </c>
      <c r="E30" s="264">
        <v>0</v>
      </c>
      <c r="F30" s="265"/>
      <c r="G30" s="264">
        <v>0</v>
      </c>
      <c r="H30" s="265"/>
      <c r="I30" s="264">
        <v>0</v>
      </c>
      <c r="J30" s="265"/>
      <c r="K30" s="264">
        <v>0</v>
      </c>
      <c r="L30" s="265"/>
      <c r="M30" s="264">
        <v>0</v>
      </c>
      <c r="N30" s="265"/>
      <c r="O30" s="264">
        <v>0</v>
      </c>
      <c r="P30" s="265"/>
      <c r="Q30" s="264">
        <v>0</v>
      </c>
      <c r="R30" s="265"/>
      <c r="S30" s="268">
        <f t="shared" si="0"/>
        <v>0</v>
      </c>
      <c r="T30" s="269"/>
      <c r="U30" s="36"/>
    </row>
    <row r="31" spans="2:21" ht="13.5">
      <c r="B31" s="36"/>
      <c r="C31" s="77" t="s">
        <v>210</v>
      </c>
      <c r="D31" s="39" t="s">
        <v>211</v>
      </c>
      <c r="E31" s="264">
        <v>0</v>
      </c>
      <c r="F31" s="265"/>
      <c r="G31" s="264">
        <v>0</v>
      </c>
      <c r="H31" s="265"/>
      <c r="I31" s="264">
        <v>0</v>
      </c>
      <c r="J31" s="265"/>
      <c r="K31" s="264">
        <v>0</v>
      </c>
      <c r="L31" s="265"/>
      <c r="M31" s="264">
        <v>0</v>
      </c>
      <c r="N31" s="265"/>
      <c r="O31" s="264">
        <v>0</v>
      </c>
      <c r="P31" s="265"/>
      <c r="Q31" s="264">
        <v>0</v>
      </c>
      <c r="R31" s="265"/>
      <c r="S31" s="268">
        <f t="shared" si="0"/>
        <v>0</v>
      </c>
      <c r="T31" s="269"/>
      <c r="U31" s="36"/>
    </row>
    <row r="32" spans="2:21" ht="13.5">
      <c r="B32" s="36"/>
      <c r="C32" s="77" t="s">
        <v>210</v>
      </c>
      <c r="D32" s="39" t="s">
        <v>212</v>
      </c>
      <c r="E32" s="264">
        <v>0</v>
      </c>
      <c r="F32" s="265"/>
      <c r="G32" s="264">
        <v>0</v>
      </c>
      <c r="H32" s="265"/>
      <c r="I32" s="264">
        <v>0</v>
      </c>
      <c r="J32" s="265"/>
      <c r="K32" s="264">
        <v>0</v>
      </c>
      <c r="L32" s="265"/>
      <c r="M32" s="264">
        <v>0</v>
      </c>
      <c r="N32" s="265"/>
      <c r="O32" s="264">
        <v>0</v>
      </c>
      <c r="P32" s="265"/>
      <c r="Q32" s="264">
        <v>0</v>
      </c>
      <c r="R32" s="265"/>
      <c r="S32" s="268">
        <f t="shared" si="0"/>
        <v>0</v>
      </c>
      <c r="T32" s="269"/>
      <c r="U32" s="36"/>
    </row>
    <row r="33" spans="2:21" ht="27">
      <c r="B33" s="36"/>
      <c r="C33" s="80" t="s">
        <v>230</v>
      </c>
      <c r="D33" s="39" t="s">
        <v>102</v>
      </c>
      <c r="E33" s="266">
        <f>SUM(E35:F43)</f>
        <v>0</v>
      </c>
      <c r="F33" s="267"/>
      <c r="G33" s="266">
        <f>SUM(G35:H43)</f>
        <v>0</v>
      </c>
      <c r="H33" s="267"/>
      <c r="I33" s="266">
        <f>SUM(I35:J43)</f>
        <v>0</v>
      </c>
      <c r="J33" s="267"/>
      <c r="K33" s="266">
        <f>SUM(K35:L43)</f>
        <v>0</v>
      </c>
      <c r="L33" s="267"/>
      <c r="M33" s="266">
        <f>SUM(M35:N43)</f>
        <v>0</v>
      </c>
      <c r="N33" s="267"/>
      <c r="O33" s="266">
        <f>SUM(O35:P43)</f>
        <v>182</v>
      </c>
      <c r="P33" s="267"/>
      <c r="Q33" s="266">
        <f>SUM(Q35:R43)</f>
        <v>0</v>
      </c>
      <c r="R33" s="267"/>
      <c r="S33" s="268">
        <f>SUM(E33:R33)</f>
        <v>182</v>
      </c>
      <c r="T33" s="269"/>
      <c r="U33" s="36"/>
    </row>
    <row r="34" spans="2:21" ht="13.5">
      <c r="B34" s="36"/>
      <c r="C34" s="84" t="s">
        <v>213</v>
      </c>
      <c r="D34" s="79"/>
      <c r="E34" s="268"/>
      <c r="F34" s="269"/>
      <c r="G34" s="268"/>
      <c r="H34" s="269"/>
      <c r="I34" s="268"/>
      <c r="J34" s="269"/>
      <c r="K34" s="268"/>
      <c r="L34" s="269"/>
      <c r="M34" s="268"/>
      <c r="N34" s="269"/>
      <c r="O34" s="268"/>
      <c r="P34" s="269"/>
      <c r="Q34" s="268"/>
      <c r="R34" s="269"/>
      <c r="S34" s="268"/>
      <c r="T34" s="269"/>
      <c r="U34" s="36"/>
    </row>
    <row r="35" spans="2:21" ht="13.5">
      <c r="B35" s="36"/>
      <c r="C35" s="82" t="s">
        <v>214</v>
      </c>
      <c r="D35" s="38" t="s">
        <v>215</v>
      </c>
      <c r="E35" s="270">
        <v>0</v>
      </c>
      <c r="F35" s="271"/>
      <c r="G35" s="270">
        <v>0</v>
      </c>
      <c r="H35" s="271"/>
      <c r="I35" s="270">
        <v>0</v>
      </c>
      <c r="J35" s="271"/>
      <c r="K35" s="270">
        <v>0</v>
      </c>
      <c r="L35" s="271"/>
      <c r="M35" s="270"/>
      <c r="N35" s="271"/>
      <c r="O35" s="270">
        <v>0</v>
      </c>
      <c r="P35" s="271"/>
      <c r="Q35" s="270">
        <v>0</v>
      </c>
      <c r="R35" s="271"/>
      <c r="S35" s="272">
        <f>SUM(E35:R35)</f>
        <v>0</v>
      </c>
      <c r="T35" s="273"/>
      <c r="U35" s="36"/>
    </row>
    <row r="36" spans="2:21" ht="27">
      <c r="B36" s="36"/>
      <c r="C36" s="77" t="s">
        <v>199</v>
      </c>
      <c r="D36" s="39" t="s">
        <v>216</v>
      </c>
      <c r="E36" s="264">
        <v>0</v>
      </c>
      <c r="F36" s="265"/>
      <c r="G36" s="264">
        <v>0</v>
      </c>
      <c r="H36" s="265"/>
      <c r="I36" s="264">
        <v>0</v>
      </c>
      <c r="J36" s="265"/>
      <c r="K36" s="264">
        <v>0</v>
      </c>
      <c r="L36" s="265"/>
      <c r="M36" s="264" t="s">
        <v>136</v>
      </c>
      <c r="N36" s="265"/>
      <c r="O36" s="264">
        <v>0</v>
      </c>
      <c r="P36" s="265"/>
      <c r="Q36" s="264">
        <v>0</v>
      </c>
      <c r="R36" s="265"/>
      <c r="S36" s="268">
        <f>SUM(E36:R36)</f>
        <v>0</v>
      </c>
      <c r="T36" s="269"/>
      <c r="U36" s="36"/>
    </row>
    <row r="37" spans="2:21" ht="40.5">
      <c r="B37" s="36"/>
      <c r="C37" s="77" t="s">
        <v>217</v>
      </c>
      <c r="D37" s="39" t="s">
        <v>218</v>
      </c>
      <c r="E37" s="264">
        <v>0</v>
      </c>
      <c r="F37" s="265"/>
      <c r="G37" s="264">
        <v>0</v>
      </c>
      <c r="H37" s="265"/>
      <c r="I37" s="264">
        <v>0</v>
      </c>
      <c r="J37" s="265"/>
      <c r="K37" s="264">
        <v>0</v>
      </c>
      <c r="L37" s="265"/>
      <c r="M37" s="264">
        <v>0</v>
      </c>
      <c r="N37" s="265"/>
      <c r="O37" s="264">
        <v>0</v>
      </c>
      <c r="P37" s="265"/>
      <c r="Q37" s="264">
        <v>0</v>
      </c>
      <c r="R37" s="265"/>
      <c r="S37" s="268">
        <f aca="true" t="shared" si="1" ref="S37:S51">SUM(E37:R37)</f>
        <v>0</v>
      </c>
      <c r="T37" s="269"/>
      <c r="U37" s="36"/>
    </row>
    <row r="38" spans="2:21" ht="27">
      <c r="B38" s="36"/>
      <c r="C38" s="77" t="s">
        <v>219</v>
      </c>
      <c r="D38" s="39" t="s">
        <v>233</v>
      </c>
      <c r="E38" s="264">
        <v>0</v>
      </c>
      <c r="F38" s="265"/>
      <c r="G38" s="264">
        <v>0</v>
      </c>
      <c r="H38" s="265"/>
      <c r="I38" s="264">
        <v>0</v>
      </c>
      <c r="J38" s="265"/>
      <c r="K38" s="264">
        <v>0</v>
      </c>
      <c r="L38" s="265"/>
      <c r="M38" s="264">
        <v>0</v>
      </c>
      <c r="N38" s="265"/>
      <c r="O38" s="264">
        <v>0</v>
      </c>
      <c r="P38" s="265"/>
      <c r="Q38" s="264">
        <v>0</v>
      </c>
      <c r="R38" s="265"/>
      <c r="S38" s="268">
        <f t="shared" si="1"/>
        <v>0</v>
      </c>
      <c r="T38" s="269"/>
      <c r="U38" s="36"/>
    </row>
    <row r="39" spans="2:21" ht="27">
      <c r="B39" s="36"/>
      <c r="C39" s="77" t="s">
        <v>288</v>
      </c>
      <c r="D39" s="39" t="s">
        <v>220</v>
      </c>
      <c r="E39" s="264">
        <v>0</v>
      </c>
      <c r="F39" s="265"/>
      <c r="G39" s="264">
        <v>0</v>
      </c>
      <c r="H39" s="265"/>
      <c r="I39" s="264">
        <v>0</v>
      </c>
      <c r="J39" s="265"/>
      <c r="K39" s="264">
        <v>0</v>
      </c>
      <c r="L39" s="265"/>
      <c r="M39" s="264">
        <v>0</v>
      </c>
      <c r="N39" s="265"/>
      <c r="O39" s="264">
        <v>0</v>
      </c>
      <c r="P39" s="265"/>
      <c r="Q39" s="264">
        <v>0</v>
      </c>
      <c r="R39" s="265"/>
      <c r="S39" s="268">
        <f t="shared" si="1"/>
        <v>0</v>
      </c>
      <c r="T39" s="269"/>
      <c r="U39" s="36"/>
    </row>
    <row r="40" spans="2:21" ht="40.5">
      <c r="B40" s="36"/>
      <c r="C40" s="77" t="s">
        <v>287</v>
      </c>
      <c r="D40" s="39" t="s">
        <v>221</v>
      </c>
      <c r="E40" s="264">
        <v>0</v>
      </c>
      <c r="F40" s="265"/>
      <c r="G40" s="264">
        <v>0</v>
      </c>
      <c r="H40" s="265"/>
      <c r="I40" s="264">
        <v>0</v>
      </c>
      <c r="J40" s="265"/>
      <c r="K40" s="264">
        <v>0</v>
      </c>
      <c r="L40" s="265"/>
      <c r="M40" s="264">
        <v>0</v>
      </c>
      <c r="N40" s="265"/>
      <c r="O40" s="264">
        <v>182</v>
      </c>
      <c r="P40" s="265"/>
      <c r="Q40" s="264">
        <v>0</v>
      </c>
      <c r="R40" s="265"/>
      <c r="S40" s="268">
        <f t="shared" si="1"/>
        <v>182</v>
      </c>
      <c r="T40" s="269"/>
      <c r="U40" s="36"/>
    </row>
    <row r="41" spans="2:21" ht="13.5">
      <c r="B41" s="36"/>
      <c r="C41" s="77" t="s">
        <v>209</v>
      </c>
      <c r="D41" s="39" t="s">
        <v>222</v>
      </c>
      <c r="E41" s="264">
        <v>0</v>
      </c>
      <c r="F41" s="265"/>
      <c r="G41" s="264">
        <v>0</v>
      </c>
      <c r="H41" s="265"/>
      <c r="I41" s="264">
        <v>0</v>
      </c>
      <c r="J41" s="265"/>
      <c r="K41" s="264">
        <v>0</v>
      </c>
      <c r="L41" s="265"/>
      <c r="M41" s="264">
        <v>0</v>
      </c>
      <c r="N41" s="265"/>
      <c r="O41" s="264">
        <v>0</v>
      </c>
      <c r="P41" s="265"/>
      <c r="Q41" s="264">
        <v>0</v>
      </c>
      <c r="R41" s="265"/>
      <c r="S41" s="268">
        <f t="shared" si="1"/>
        <v>0</v>
      </c>
      <c r="T41" s="269"/>
      <c r="U41" s="36"/>
    </row>
    <row r="42" spans="2:21" ht="13.5">
      <c r="B42" s="36"/>
      <c r="C42" s="77" t="s">
        <v>210</v>
      </c>
      <c r="D42" s="39" t="s">
        <v>223</v>
      </c>
      <c r="E42" s="264">
        <v>0</v>
      </c>
      <c r="F42" s="265"/>
      <c r="G42" s="264">
        <v>0</v>
      </c>
      <c r="H42" s="265"/>
      <c r="I42" s="264">
        <v>0</v>
      </c>
      <c r="J42" s="265"/>
      <c r="K42" s="264">
        <v>0</v>
      </c>
      <c r="L42" s="265"/>
      <c r="M42" s="264">
        <v>0</v>
      </c>
      <c r="N42" s="265"/>
      <c r="O42" s="264">
        <v>0</v>
      </c>
      <c r="P42" s="265"/>
      <c r="Q42" s="264">
        <v>0</v>
      </c>
      <c r="R42" s="265"/>
      <c r="S42" s="268">
        <f t="shared" si="1"/>
        <v>0</v>
      </c>
      <c r="T42" s="269"/>
      <c r="U42" s="36"/>
    </row>
    <row r="43" spans="2:21" ht="13.5">
      <c r="B43" s="36"/>
      <c r="C43" s="77" t="s">
        <v>210</v>
      </c>
      <c r="D43" s="39" t="s">
        <v>224</v>
      </c>
      <c r="E43" s="264">
        <v>0</v>
      </c>
      <c r="F43" s="265"/>
      <c r="G43" s="264">
        <v>0</v>
      </c>
      <c r="H43" s="265"/>
      <c r="I43" s="264">
        <v>0</v>
      </c>
      <c r="J43" s="265"/>
      <c r="K43" s="264">
        <v>0</v>
      </c>
      <c r="L43" s="265"/>
      <c r="M43" s="264">
        <v>0</v>
      </c>
      <c r="N43" s="265"/>
      <c r="O43" s="264">
        <v>0</v>
      </c>
      <c r="P43" s="265"/>
      <c r="Q43" s="264">
        <v>0</v>
      </c>
      <c r="R43" s="265"/>
      <c r="S43" s="268">
        <f t="shared" si="1"/>
        <v>0</v>
      </c>
      <c r="T43" s="269"/>
      <c r="U43" s="36"/>
    </row>
    <row r="44" spans="2:21" ht="13.5">
      <c r="B44" s="36"/>
      <c r="C44" s="80" t="s">
        <v>225</v>
      </c>
      <c r="D44" s="39" t="s">
        <v>104</v>
      </c>
      <c r="E44" s="264">
        <v>0</v>
      </c>
      <c r="F44" s="265"/>
      <c r="G44" s="264">
        <v>0</v>
      </c>
      <c r="H44" s="265"/>
      <c r="I44" s="264">
        <v>0</v>
      </c>
      <c r="J44" s="265"/>
      <c r="K44" s="264">
        <v>0</v>
      </c>
      <c r="L44" s="265"/>
      <c r="M44" s="264">
        <v>0</v>
      </c>
      <c r="N44" s="265"/>
      <c r="O44" s="264">
        <v>0</v>
      </c>
      <c r="P44" s="265"/>
      <c r="Q44" s="264">
        <v>0</v>
      </c>
      <c r="R44" s="265"/>
      <c r="S44" s="268">
        <f t="shared" si="1"/>
        <v>0</v>
      </c>
      <c r="T44" s="269"/>
      <c r="U44" s="36"/>
    </row>
    <row r="45" spans="2:21" ht="27">
      <c r="B45" s="36"/>
      <c r="C45" s="80" t="s">
        <v>226</v>
      </c>
      <c r="D45" s="39" t="s">
        <v>106</v>
      </c>
      <c r="E45" s="264">
        <v>0</v>
      </c>
      <c r="F45" s="265"/>
      <c r="G45" s="264">
        <v>0</v>
      </c>
      <c r="H45" s="265"/>
      <c r="I45" s="264">
        <v>0</v>
      </c>
      <c r="J45" s="265"/>
      <c r="K45" s="264"/>
      <c r="L45" s="265"/>
      <c r="M45" s="264" t="s">
        <v>136</v>
      </c>
      <c r="N45" s="265"/>
      <c r="O45" s="264"/>
      <c r="P45" s="265"/>
      <c r="Q45" s="264">
        <v>0</v>
      </c>
      <c r="R45" s="265"/>
      <c r="S45" s="268">
        <f t="shared" si="1"/>
        <v>0</v>
      </c>
      <c r="T45" s="269"/>
      <c r="U45" s="36"/>
    </row>
    <row r="46" spans="2:21" ht="27">
      <c r="B46" s="36"/>
      <c r="C46" s="80" t="s">
        <v>227</v>
      </c>
      <c r="D46" s="39" t="s">
        <v>108</v>
      </c>
      <c r="E46" s="264">
        <v>0</v>
      </c>
      <c r="F46" s="265"/>
      <c r="G46" s="264">
        <v>0</v>
      </c>
      <c r="H46" s="265"/>
      <c r="I46" s="264">
        <v>0</v>
      </c>
      <c r="J46" s="265"/>
      <c r="K46" s="264">
        <v>0</v>
      </c>
      <c r="L46" s="265"/>
      <c r="M46" s="264">
        <v>-1</v>
      </c>
      <c r="N46" s="265"/>
      <c r="O46" s="264">
        <v>1</v>
      </c>
      <c r="P46" s="265"/>
      <c r="Q46" s="264">
        <v>0</v>
      </c>
      <c r="R46" s="265"/>
      <c r="S46" s="268">
        <f t="shared" si="1"/>
        <v>0</v>
      </c>
      <c r="T46" s="269"/>
      <c r="U46" s="36"/>
    </row>
    <row r="47" spans="2:21" ht="13.5">
      <c r="B47" s="36"/>
      <c r="C47" s="116" t="str">
        <f>CONCATENATE("Остаток на ",'приложение 1'!V8,".",IF('приложение 1'!V9&lt;10,CONCATENATE("0",'приложение 1'!V9,),'приложение 1'!V9),".",YEAR('приложение 1'!U6)-1," г.")</f>
        <v>Остаток на 31.12.2017 г.</v>
      </c>
      <c r="D47" s="79">
        <v>100</v>
      </c>
      <c r="E47" s="274">
        <v>273</v>
      </c>
      <c r="F47" s="275"/>
      <c r="G47" s="274">
        <v>0</v>
      </c>
      <c r="H47" s="275"/>
      <c r="I47" s="274">
        <v>0</v>
      </c>
      <c r="J47" s="275"/>
      <c r="K47" s="274">
        <v>184</v>
      </c>
      <c r="L47" s="275"/>
      <c r="M47" s="274">
        <v>1468</v>
      </c>
      <c r="N47" s="275"/>
      <c r="O47" s="274">
        <v>1340</v>
      </c>
      <c r="P47" s="275"/>
      <c r="Q47" s="274">
        <v>0</v>
      </c>
      <c r="R47" s="275"/>
      <c r="S47" s="268">
        <f>SUM(E47:R47)</f>
        <v>3265</v>
      </c>
      <c r="T47" s="269"/>
      <c r="U47" s="36"/>
    </row>
    <row r="48" spans="2:21" ht="13.5">
      <c r="B48" s="36"/>
      <c r="C48" s="117" t="str">
        <f>CONCATENATE("Остаток на ",DAY('приложение 1'!O20),".",MONTH('приложение 1'!O20),".",YEAR('приложение 1'!O20)," г.")</f>
        <v>Остаток на 31.12.2017 г.</v>
      </c>
      <c r="D48" s="79">
        <v>110</v>
      </c>
      <c r="E48" s="274">
        <v>273</v>
      </c>
      <c r="F48" s="275"/>
      <c r="G48" s="274">
        <v>0</v>
      </c>
      <c r="H48" s="275"/>
      <c r="I48" s="274">
        <v>0</v>
      </c>
      <c r="J48" s="275"/>
      <c r="K48" s="274">
        <v>184</v>
      </c>
      <c r="L48" s="275"/>
      <c r="M48" s="274">
        <v>1468</v>
      </c>
      <c r="N48" s="275"/>
      <c r="O48" s="274">
        <v>1340</v>
      </c>
      <c r="P48" s="275"/>
      <c r="Q48" s="274">
        <v>0</v>
      </c>
      <c r="R48" s="275"/>
      <c r="S48" s="268">
        <f t="shared" si="1"/>
        <v>3265</v>
      </c>
      <c r="T48" s="269"/>
      <c r="U48" s="36"/>
    </row>
    <row r="49" spans="2:21" ht="40.5">
      <c r="B49" s="36"/>
      <c r="C49" s="80" t="s">
        <v>195</v>
      </c>
      <c r="D49" s="39">
        <v>120</v>
      </c>
      <c r="E49" s="264">
        <v>0</v>
      </c>
      <c r="F49" s="265"/>
      <c r="G49" s="264">
        <v>0</v>
      </c>
      <c r="H49" s="265"/>
      <c r="I49" s="264">
        <v>0</v>
      </c>
      <c r="J49" s="265"/>
      <c r="K49" s="264">
        <v>0</v>
      </c>
      <c r="L49" s="265"/>
      <c r="M49" s="264">
        <v>0</v>
      </c>
      <c r="N49" s="265"/>
      <c r="O49" s="264">
        <v>0</v>
      </c>
      <c r="P49" s="265"/>
      <c r="Q49" s="264">
        <v>0</v>
      </c>
      <c r="R49" s="265"/>
      <c r="S49" s="268">
        <f t="shared" si="1"/>
        <v>0</v>
      </c>
      <c r="T49" s="269"/>
      <c r="U49" s="36"/>
    </row>
    <row r="50" spans="2:21" ht="27">
      <c r="B50" s="36"/>
      <c r="C50" s="80" t="s">
        <v>196</v>
      </c>
      <c r="D50" s="39">
        <v>130</v>
      </c>
      <c r="E50" s="264">
        <v>0</v>
      </c>
      <c r="F50" s="265"/>
      <c r="G50" s="264">
        <v>0</v>
      </c>
      <c r="H50" s="265"/>
      <c r="I50" s="264">
        <v>0</v>
      </c>
      <c r="J50" s="265"/>
      <c r="K50" s="264">
        <v>0</v>
      </c>
      <c r="L50" s="265"/>
      <c r="M50" s="264">
        <v>0</v>
      </c>
      <c r="N50" s="265"/>
      <c r="O50" s="264"/>
      <c r="P50" s="265"/>
      <c r="Q50" s="264">
        <v>0</v>
      </c>
      <c r="R50" s="265"/>
      <c r="S50" s="268">
        <f t="shared" si="1"/>
        <v>0</v>
      </c>
      <c r="T50" s="269"/>
      <c r="U50" s="36"/>
    </row>
    <row r="51" spans="2:21" ht="27">
      <c r="B51" s="36"/>
      <c r="C51" s="80" t="str">
        <f>CONCATENATE("Скорректированный остаток 
на ",'приложение 1'!V8,".",IF('приложение 1'!V9&lt;10,CONCATENATE("0",'приложение 1'!V9,),'приложение 1'!V9),".",YEAR('приложение 1'!U6)," г.")</f>
        <v>Скорректированный остаток 
на 31.12.2018 г.</v>
      </c>
      <c r="D51" s="39">
        <v>140</v>
      </c>
      <c r="E51" s="266">
        <f>E48+E49+E50</f>
        <v>273</v>
      </c>
      <c r="F51" s="267"/>
      <c r="G51" s="266">
        <f>G48+G49+G50</f>
        <v>0</v>
      </c>
      <c r="H51" s="267"/>
      <c r="I51" s="266">
        <f>I48+I49+I50</f>
        <v>0</v>
      </c>
      <c r="J51" s="267"/>
      <c r="K51" s="266">
        <f>K48+K49+K50</f>
        <v>184</v>
      </c>
      <c r="L51" s="267"/>
      <c r="M51" s="266">
        <f>M48+M49+M50</f>
        <v>1468</v>
      </c>
      <c r="N51" s="267"/>
      <c r="O51" s="266">
        <f>O48+O49+O50</f>
        <v>1340</v>
      </c>
      <c r="P51" s="267"/>
      <c r="Q51" s="266">
        <f>Q48+Q49+Q50</f>
        <v>0</v>
      </c>
      <c r="R51" s="267"/>
      <c r="S51" s="268">
        <f t="shared" si="1"/>
        <v>3265</v>
      </c>
      <c r="T51" s="269"/>
      <c r="U51" s="36"/>
    </row>
    <row r="52" spans="2:21" ht="13.5">
      <c r="B52" s="36"/>
      <c r="C52" s="84" t="str">
        <f>CONCATENATE("За ",E5," ",G5," ",H5," ",YEAR(J5)," года")</f>
        <v>За январь - декабрь 2018 года</v>
      </c>
      <c r="D52" s="81"/>
      <c r="E52" s="268"/>
      <c r="F52" s="269"/>
      <c r="G52" s="268"/>
      <c r="H52" s="269"/>
      <c r="I52" s="268"/>
      <c r="J52" s="269"/>
      <c r="K52" s="268"/>
      <c r="L52" s="269"/>
      <c r="M52" s="268"/>
      <c r="N52" s="269"/>
      <c r="O52" s="268"/>
      <c r="P52" s="269"/>
      <c r="Q52" s="268"/>
      <c r="R52" s="269"/>
      <c r="S52" s="268"/>
      <c r="T52" s="269"/>
      <c r="U52" s="36"/>
    </row>
    <row r="53" spans="2:21" ht="27">
      <c r="B53" s="36"/>
      <c r="C53" s="82" t="s">
        <v>231</v>
      </c>
      <c r="D53" s="38">
        <v>150</v>
      </c>
      <c r="E53" s="272">
        <f>SUM(E55:F63)</f>
        <v>0</v>
      </c>
      <c r="F53" s="273"/>
      <c r="G53" s="272">
        <f>SUM(G55:H63)</f>
        <v>0</v>
      </c>
      <c r="H53" s="273"/>
      <c r="I53" s="272">
        <f>SUM(I55:J63)</f>
        <v>0</v>
      </c>
      <c r="J53" s="273"/>
      <c r="K53" s="272">
        <f>SUM(K55:L63)</f>
        <v>0</v>
      </c>
      <c r="L53" s="273"/>
      <c r="M53" s="272">
        <f>SUM(M55:N63)</f>
        <v>0</v>
      </c>
      <c r="N53" s="273"/>
      <c r="O53" s="272">
        <f>SUM(O55:P63)</f>
        <v>173</v>
      </c>
      <c r="P53" s="273"/>
      <c r="Q53" s="272">
        <f>SUM(Q55:R63)</f>
        <v>0</v>
      </c>
      <c r="R53" s="273"/>
      <c r="S53" s="272">
        <f>SUM(E53:R53)</f>
        <v>173</v>
      </c>
      <c r="T53" s="273"/>
      <c r="U53" s="36"/>
    </row>
    <row r="54" spans="2:21" ht="13.5">
      <c r="B54" s="36"/>
      <c r="C54" s="84" t="s">
        <v>213</v>
      </c>
      <c r="D54" s="79"/>
      <c r="E54" s="268"/>
      <c r="F54" s="269"/>
      <c r="G54" s="268"/>
      <c r="H54" s="269"/>
      <c r="I54" s="268"/>
      <c r="J54" s="269"/>
      <c r="K54" s="268"/>
      <c r="L54" s="269"/>
      <c r="M54" s="268"/>
      <c r="N54" s="269"/>
      <c r="O54" s="268"/>
      <c r="P54" s="269"/>
      <c r="Q54" s="268"/>
      <c r="R54" s="269"/>
      <c r="S54" s="268"/>
      <c r="T54" s="269"/>
      <c r="U54" s="36"/>
    </row>
    <row r="55" spans="2:21" ht="13.5">
      <c r="B55" s="36"/>
      <c r="C55" s="82" t="s">
        <v>197</v>
      </c>
      <c r="D55" s="38">
        <v>151</v>
      </c>
      <c r="E55" s="270">
        <v>0</v>
      </c>
      <c r="F55" s="271"/>
      <c r="G55" s="270">
        <v>0</v>
      </c>
      <c r="H55" s="271"/>
      <c r="I55" s="270">
        <v>0</v>
      </c>
      <c r="J55" s="271"/>
      <c r="K55" s="270"/>
      <c r="L55" s="271"/>
      <c r="M55" s="270">
        <v>0</v>
      </c>
      <c r="N55" s="271"/>
      <c r="O55" s="270">
        <v>173</v>
      </c>
      <c r="P55" s="271"/>
      <c r="Q55" s="270" t="s">
        <v>136</v>
      </c>
      <c r="R55" s="271"/>
      <c r="S55" s="272">
        <f>SUM(E55:R55)</f>
        <v>173</v>
      </c>
      <c r="T55" s="273"/>
      <c r="U55" s="36"/>
    </row>
    <row r="56" spans="2:21" ht="27">
      <c r="B56" s="36"/>
      <c r="C56" s="77" t="s">
        <v>199</v>
      </c>
      <c r="D56" s="39">
        <v>152</v>
      </c>
      <c r="E56" s="264">
        <v>0</v>
      </c>
      <c r="F56" s="265"/>
      <c r="G56" s="264">
        <v>0</v>
      </c>
      <c r="H56" s="265"/>
      <c r="I56" s="264">
        <v>0</v>
      </c>
      <c r="J56" s="265"/>
      <c r="K56" s="264">
        <v>0</v>
      </c>
      <c r="L56" s="265"/>
      <c r="M56" s="264" t="s">
        <v>136</v>
      </c>
      <c r="N56" s="265"/>
      <c r="O56" s="264">
        <v>0</v>
      </c>
      <c r="P56" s="265"/>
      <c r="Q56" s="264">
        <v>0</v>
      </c>
      <c r="R56" s="265"/>
      <c r="S56" s="268">
        <f>SUM(E56:R56)</f>
        <v>0</v>
      </c>
      <c r="T56" s="269"/>
      <c r="U56" s="36"/>
    </row>
    <row r="57" spans="2:21" ht="40.5">
      <c r="B57" s="36"/>
      <c r="C57" s="77" t="s">
        <v>201</v>
      </c>
      <c r="D57" s="39">
        <v>153</v>
      </c>
      <c r="E57" s="264">
        <v>0</v>
      </c>
      <c r="F57" s="265"/>
      <c r="G57" s="264">
        <v>0</v>
      </c>
      <c r="H57" s="265"/>
      <c r="I57" s="264">
        <v>0</v>
      </c>
      <c r="J57" s="265"/>
      <c r="K57" s="264">
        <v>0</v>
      </c>
      <c r="L57" s="265"/>
      <c r="M57" s="264" t="s">
        <v>136</v>
      </c>
      <c r="N57" s="265"/>
      <c r="O57" s="264">
        <v>0</v>
      </c>
      <c r="P57" s="265"/>
      <c r="Q57" s="264">
        <v>0</v>
      </c>
      <c r="R57" s="265"/>
      <c r="S57" s="268">
        <f>SUM(E57:R57)</f>
        <v>0</v>
      </c>
      <c r="T57" s="269"/>
      <c r="U57" s="36"/>
    </row>
    <row r="58" spans="2:21" ht="27">
      <c r="B58" s="36"/>
      <c r="C58" s="77" t="s">
        <v>203</v>
      </c>
      <c r="D58" s="39">
        <v>154</v>
      </c>
      <c r="E58" s="264">
        <v>0</v>
      </c>
      <c r="F58" s="265"/>
      <c r="G58" s="264">
        <v>0</v>
      </c>
      <c r="H58" s="265"/>
      <c r="I58" s="264">
        <v>0</v>
      </c>
      <c r="J58" s="265"/>
      <c r="K58" s="264">
        <v>0</v>
      </c>
      <c r="L58" s="265"/>
      <c r="M58" s="264">
        <v>0</v>
      </c>
      <c r="N58" s="265"/>
      <c r="O58" s="264">
        <v>0</v>
      </c>
      <c r="P58" s="265"/>
      <c r="Q58" s="264">
        <v>0</v>
      </c>
      <c r="R58" s="265"/>
      <c r="S58" s="268">
        <f aca="true" t="shared" si="2" ref="S58:S64">SUM(E58:R58)</f>
        <v>0</v>
      </c>
      <c r="T58" s="269"/>
      <c r="U58" s="36"/>
    </row>
    <row r="59" spans="2:21" ht="27">
      <c r="B59" s="36"/>
      <c r="C59" s="77" t="s">
        <v>205</v>
      </c>
      <c r="D59" s="39">
        <v>155</v>
      </c>
      <c r="E59" s="264">
        <v>0</v>
      </c>
      <c r="F59" s="265"/>
      <c r="G59" s="264">
        <v>0</v>
      </c>
      <c r="H59" s="265"/>
      <c r="I59" s="264">
        <v>0</v>
      </c>
      <c r="J59" s="265"/>
      <c r="K59" s="264">
        <v>0</v>
      </c>
      <c r="L59" s="265"/>
      <c r="M59" s="264">
        <v>0</v>
      </c>
      <c r="N59" s="265"/>
      <c r="O59" s="264">
        <v>0</v>
      </c>
      <c r="P59" s="265"/>
      <c r="Q59" s="264">
        <v>0</v>
      </c>
      <c r="R59" s="265"/>
      <c r="S59" s="268">
        <f t="shared" si="2"/>
        <v>0</v>
      </c>
      <c r="T59" s="269"/>
      <c r="U59" s="36"/>
    </row>
    <row r="60" spans="2:21" ht="40.5">
      <c r="B60" s="36"/>
      <c r="C60" s="77" t="s">
        <v>228</v>
      </c>
      <c r="D60" s="39">
        <v>156</v>
      </c>
      <c r="E60" s="264">
        <v>0</v>
      </c>
      <c r="F60" s="265"/>
      <c r="G60" s="264">
        <v>0</v>
      </c>
      <c r="H60" s="265"/>
      <c r="I60" s="264">
        <v>0</v>
      </c>
      <c r="J60" s="265"/>
      <c r="K60" s="264">
        <v>0</v>
      </c>
      <c r="L60" s="265"/>
      <c r="M60" s="264">
        <v>0</v>
      </c>
      <c r="N60" s="265"/>
      <c r="O60" s="264">
        <v>0</v>
      </c>
      <c r="P60" s="265"/>
      <c r="Q60" s="264">
        <v>0</v>
      </c>
      <c r="R60" s="265"/>
      <c r="S60" s="268">
        <f t="shared" si="2"/>
        <v>0</v>
      </c>
      <c r="T60" s="269"/>
      <c r="U60" s="36"/>
    </row>
    <row r="61" spans="2:21" ht="13.5">
      <c r="B61" s="36"/>
      <c r="C61" s="77" t="s">
        <v>209</v>
      </c>
      <c r="D61" s="39">
        <v>157</v>
      </c>
      <c r="E61" s="264">
        <v>0</v>
      </c>
      <c r="F61" s="265"/>
      <c r="G61" s="264">
        <v>0</v>
      </c>
      <c r="H61" s="265"/>
      <c r="I61" s="264">
        <v>0</v>
      </c>
      <c r="J61" s="265"/>
      <c r="K61" s="264">
        <v>0</v>
      </c>
      <c r="L61" s="265"/>
      <c r="M61" s="264">
        <v>0</v>
      </c>
      <c r="N61" s="265"/>
      <c r="O61" s="264">
        <v>0</v>
      </c>
      <c r="P61" s="265"/>
      <c r="Q61" s="264">
        <v>0</v>
      </c>
      <c r="R61" s="265"/>
      <c r="S61" s="268">
        <f t="shared" si="2"/>
        <v>0</v>
      </c>
      <c r="T61" s="269"/>
      <c r="U61" s="36"/>
    </row>
    <row r="62" spans="2:21" ht="13.5">
      <c r="B62" s="36"/>
      <c r="C62" s="77" t="s">
        <v>210</v>
      </c>
      <c r="D62" s="39">
        <v>158</v>
      </c>
      <c r="E62" s="264">
        <v>0</v>
      </c>
      <c r="F62" s="265"/>
      <c r="G62" s="264">
        <v>0</v>
      </c>
      <c r="H62" s="265"/>
      <c r="I62" s="264">
        <v>0</v>
      </c>
      <c r="J62" s="265"/>
      <c r="K62" s="264">
        <v>0</v>
      </c>
      <c r="L62" s="265"/>
      <c r="M62" s="264">
        <v>0</v>
      </c>
      <c r="N62" s="265"/>
      <c r="O62" s="264">
        <v>0</v>
      </c>
      <c r="P62" s="265"/>
      <c r="Q62" s="264">
        <v>0</v>
      </c>
      <c r="R62" s="265"/>
      <c r="S62" s="268">
        <f t="shared" si="2"/>
        <v>0</v>
      </c>
      <c r="T62" s="269"/>
      <c r="U62" s="36"/>
    </row>
    <row r="63" spans="2:21" ht="13.5">
      <c r="B63" s="36"/>
      <c r="C63" s="77" t="s">
        <v>229</v>
      </c>
      <c r="D63" s="39">
        <v>159</v>
      </c>
      <c r="E63" s="264">
        <v>0</v>
      </c>
      <c r="F63" s="265"/>
      <c r="G63" s="264">
        <v>0</v>
      </c>
      <c r="H63" s="265"/>
      <c r="I63" s="264">
        <v>0</v>
      </c>
      <c r="J63" s="265"/>
      <c r="K63" s="264">
        <v>0</v>
      </c>
      <c r="L63" s="265"/>
      <c r="M63" s="264">
        <v>0</v>
      </c>
      <c r="N63" s="265"/>
      <c r="O63" s="264">
        <v>0</v>
      </c>
      <c r="P63" s="265"/>
      <c r="Q63" s="264">
        <v>0</v>
      </c>
      <c r="R63" s="265"/>
      <c r="S63" s="268">
        <f t="shared" si="2"/>
        <v>0</v>
      </c>
      <c r="T63" s="269"/>
      <c r="U63" s="36"/>
    </row>
    <row r="64" spans="2:21" ht="27">
      <c r="B64" s="36"/>
      <c r="C64" s="80" t="s">
        <v>230</v>
      </c>
      <c r="D64" s="39">
        <v>160</v>
      </c>
      <c r="E64" s="266">
        <f>SUM(E66:F74)</f>
        <v>0</v>
      </c>
      <c r="F64" s="267"/>
      <c r="G64" s="266">
        <f>SUM(G66:H74)</f>
        <v>0</v>
      </c>
      <c r="H64" s="267"/>
      <c r="I64" s="266">
        <f>SUM(I66:J74)</f>
        <v>0</v>
      </c>
      <c r="J64" s="267"/>
      <c r="K64" s="266">
        <f>SUM(K66:L74)</f>
        <v>0</v>
      </c>
      <c r="L64" s="267"/>
      <c r="M64" s="266">
        <f>SUM(M66:N74)</f>
        <v>0</v>
      </c>
      <c r="N64" s="267"/>
      <c r="O64" s="266">
        <f>SUM(O66:P74)</f>
        <v>54</v>
      </c>
      <c r="P64" s="267"/>
      <c r="Q64" s="266">
        <f>SUM(Q66:R74)</f>
        <v>0</v>
      </c>
      <c r="R64" s="267"/>
      <c r="S64" s="268">
        <f t="shared" si="2"/>
        <v>54</v>
      </c>
      <c r="T64" s="269"/>
      <c r="U64" s="36"/>
    </row>
    <row r="65" spans="2:21" ht="13.5">
      <c r="B65" s="36"/>
      <c r="C65" s="84" t="s">
        <v>213</v>
      </c>
      <c r="D65" s="79"/>
      <c r="E65" s="268"/>
      <c r="F65" s="269"/>
      <c r="G65" s="268"/>
      <c r="H65" s="269"/>
      <c r="I65" s="268"/>
      <c r="J65" s="269"/>
      <c r="K65" s="268"/>
      <c r="L65" s="269"/>
      <c r="M65" s="268"/>
      <c r="N65" s="269"/>
      <c r="O65" s="268"/>
      <c r="P65" s="269"/>
      <c r="Q65" s="268"/>
      <c r="R65" s="269"/>
      <c r="S65" s="268"/>
      <c r="T65" s="269"/>
      <c r="U65" s="36"/>
    </row>
    <row r="66" spans="2:21" ht="13.5">
      <c r="B66" s="36"/>
      <c r="C66" s="82" t="s">
        <v>214</v>
      </c>
      <c r="D66" s="38">
        <v>161</v>
      </c>
      <c r="E66" s="270">
        <v>0</v>
      </c>
      <c r="F66" s="271"/>
      <c r="G66" s="270">
        <v>0</v>
      </c>
      <c r="H66" s="271"/>
      <c r="I66" s="270">
        <v>0</v>
      </c>
      <c r="J66" s="271"/>
      <c r="K66" s="270">
        <v>0</v>
      </c>
      <c r="L66" s="271"/>
      <c r="M66" s="270">
        <v>0</v>
      </c>
      <c r="N66" s="271"/>
      <c r="O66" s="270">
        <v>0</v>
      </c>
      <c r="P66" s="271"/>
      <c r="Q66" s="270">
        <v>0</v>
      </c>
      <c r="R66" s="271"/>
      <c r="S66" s="272">
        <f>SUM(E66:R66)</f>
        <v>0</v>
      </c>
      <c r="T66" s="273"/>
      <c r="U66" s="36"/>
    </row>
    <row r="67" spans="2:21" ht="27">
      <c r="B67" s="36"/>
      <c r="C67" s="77" t="s">
        <v>199</v>
      </c>
      <c r="D67" s="39">
        <v>162</v>
      </c>
      <c r="E67" s="264">
        <v>0</v>
      </c>
      <c r="F67" s="265"/>
      <c r="G67" s="264">
        <v>0</v>
      </c>
      <c r="H67" s="265"/>
      <c r="I67" s="264">
        <v>0</v>
      </c>
      <c r="J67" s="265"/>
      <c r="K67" s="264">
        <v>0</v>
      </c>
      <c r="L67" s="265"/>
      <c r="M67" s="264" t="s">
        <v>136</v>
      </c>
      <c r="N67" s="265"/>
      <c r="O67" s="264">
        <v>0</v>
      </c>
      <c r="P67" s="265"/>
      <c r="Q67" s="264">
        <v>0</v>
      </c>
      <c r="R67" s="265"/>
      <c r="S67" s="268">
        <f>SUM(E67:R67)</f>
        <v>0</v>
      </c>
      <c r="T67" s="269"/>
      <c r="U67" s="36"/>
    </row>
    <row r="68" spans="2:21" ht="40.5">
      <c r="B68" s="36"/>
      <c r="C68" s="77" t="s">
        <v>217</v>
      </c>
      <c r="D68" s="39">
        <v>163</v>
      </c>
      <c r="E68" s="264">
        <v>0</v>
      </c>
      <c r="F68" s="265"/>
      <c r="G68" s="264">
        <v>0</v>
      </c>
      <c r="H68" s="265"/>
      <c r="I68" s="264">
        <v>0</v>
      </c>
      <c r="J68" s="265"/>
      <c r="K68" s="264">
        <v>0</v>
      </c>
      <c r="L68" s="265"/>
      <c r="M68" s="264">
        <v>0</v>
      </c>
      <c r="N68" s="265"/>
      <c r="O68" s="264">
        <v>0</v>
      </c>
      <c r="P68" s="265"/>
      <c r="Q68" s="264">
        <v>0</v>
      </c>
      <c r="R68" s="265"/>
      <c r="S68" s="268">
        <f aca="true" t="shared" si="3" ref="S68:S78">SUM(E68:R68)</f>
        <v>0</v>
      </c>
      <c r="T68" s="269"/>
      <c r="U68" s="36"/>
    </row>
    <row r="69" spans="2:21" ht="27">
      <c r="B69" s="36"/>
      <c r="C69" s="77" t="s">
        <v>219</v>
      </c>
      <c r="D69" s="39">
        <v>164</v>
      </c>
      <c r="E69" s="264">
        <v>0</v>
      </c>
      <c r="F69" s="265"/>
      <c r="G69" s="264">
        <v>0</v>
      </c>
      <c r="H69" s="265"/>
      <c r="I69" s="264">
        <v>0</v>
      </c>
      <c r="J69" s="265"/>
      <c r="K69" s="264">
        <v>0</v>
      </c>
      <c r="L69" s="265"/>
      <c r="M69" s="264">
        <v>0</v>
      </c>
      <c r="N69" s="265"/>
      <c r="O69" s="264">
        <v>0</v>
      </c>
      <c r="P69" s="265"/>
      <c r="Q69" s="264">
        <v>0</v>
      </c>
      <c r="R69" s="265"/>
      <c r="S69" s="268">
        <f t="shared" si="3"/>
        <v>0</v>
      </c>
      <c r="T69" s="269"/>
      <c r="U69" s="36"/>
    </row>
    <row r="70" spans="2:21" ht="27">
      <c r="B70" s="36"/>
      <c r="C70" s="77" t="s">
        <v>288</v>
      </c>
      <c r="D70" s="39">
        <v>165</v>
      </c>
      <c r="E70" s="264">
        <v>0</v>
      </c>
      <c r="F70" s="265"/>
      <c r="G70" s="264">
        <v>0</v>
      </c>
      <c r="H70" s="265"/>
      <c r="I70" s="264">
        <v>0</v>
      </c>
      <c r="J70" s="265"/>
      <c r="K70" s="264">
        <v>0</v>
      </c>
      <c r="L70" s="265"/>
      <c r="M70" s="264">
        <v>0</v>
      </c>
      <c r="N70" s="265"/>
      <c r="O70" s="264">
        <v>0</v>
      </c>
      <c r="P70" s="265"/>
      <c r="Q70" s="264">
        <v>0</v>
      </c>
      <c r="R70" s="265"/>
      <c r="S70" s="268">
        <f t="shared" si="3"/>
        <v>0</v>
      </c>
      <c r="T70" s="269"/>
      <c r="U70" s="36"/>
    </row>
    <row r="71" spans="2:21" ht="40.5">
      <c r="B71" s="36"/>
      <c r="C71" s="77" t="s">
        <v>287</v>
      </c>
      <c r="D71" s="39">
        <v>166</v>
      </c>
      <c r="E71" s="264">
        <v>0</v>
      </c>
      <c r="F71" s="265"/>
      <c r="G71" s="264">
        <v>0</v>
      </c>
      <c r="H71" s="265"/>
      <c r="I71" s="264">
        <v>0</v>
      </c>
      <c r="J71" s="265"/>
      <c r="K71" s="264">
        <v>0</v>
      </c>
      <c r="L71" s="265"/>
      <c r="M71" s="264">
        <v>0</v>
      </c>
      <c r="N71" s="265"/>
      <c r="O71" s="264">
        <v>54</v>
      </c>
      <c r="P71" s="265"/>
      <c r="Q71" s="264">
        <v>0</v>
      </c>
      <c r="R71" s="265"/>
      <c r="S71" s="268">
        <f t="shared" si="3"/>
        <v>54</v>
      </c>
      <c r="T71" s="269"/>
      <c r="U71" s="36"/>
    </row>
    <row r="72" spans="2:21" ht="13.5">
      <c r="B72" s="36"/>
      <c r="C72" s="77" t="s">
        <v>209</v>
      </c>
      <c r="D72" s="39">
        <v>167</v>
      </c>
      <c r="E72" s="264">
        <v>0</v>
      </c>
      <c r="F72" s="265"/>
      <c r="G72" s="264">
        <v>0</v>
      </c>
      <c r="H72" s="265"/>
      <c r="I72" s="264">
        <v>0</v>
      </c>
      <c r="J72" s="265"/>
      <c r="K72" s="264">
        <v>0</v>
      </c>
      <c r="L72" s="265"/>
      <c r="M72" s="264">
        <v>0</v>
      </c>
      <c r="N72" s="265"/>
      <c r="O72" s="264">
        <v>0</v>
      </c>
      <c r="P72" s="265"/>
      <c r="Q72" s="264">
        <v>0</v>
      </c>
      <c r="R72" s="265"/>
      <c r="S72" s="268">
        <f t="shared" si="3"/>
        <v>0</v>
      </c>
      <c r="T72" s="269"/>
      <c r="U72" s="36"/>
    </row>
    <row r="73" spans="2:21" ht="13.5">
      <c r="B73" s="36"/>
      <c r="C73" s="77" t="s">
        <v>210</v>
      </c>
      <c r="D73" s="39">
        <v>168</v>
      </c>
      <c r="E73" s="264">
        <v>0</v>
      </c>
      <c r="F73" s="265"/>
      <c r="G73" s="264">
        <v>0</v>
      </c>
      <c r="H73" s="265"/>
      <c r="I73" s="264">
        <v>0</v>
      </c>
      <c r="J73" s="265"/>
      <c r="K73" s="264">
        <v>0</v>
      </c>
      <c r="L73" s="265"/>
      <c r="M73" s="264">
        <v>0</v>
      </c>
      <c r="N73" s="265"/>
      <c r="O73" s="264">
        <v>0</v>
      </c>
      <c r="P73" s="265"/>
      <c r="Q73" s="264">
        <v>0</v>
      </c>
      <c r="R73" s="265"/>
      <c r="S73" s="268">
        <f t="shared" si="3"/>
        <v>0</v>
      </c>
      <c r="T73" s="269"/>
      <c r="U73" s="36"/>
    </row>
    <row r="74" spans="2:21" ht="13.5">
      <c r="B74" s="36"/>
      <c r="C74" s="77" t="s">
        <v>210</v>
      </c>
      <c r="D74" s="39">
        <v>169</v>
      </c>
      <c r="E74" s="264">
        <v>0</v>
      </c>
      <c r="F74" s="265"/>
      <c r="G74" s="264">
        <v>0</v>
      </c>
      <c r="H74" s="265"/>
      <c r="I74" s="264">
        <v>0</v>
      </c>
      <c r="J74" s="265"/>
      <c r="K74" s="264">
        <v>0</v>
      </c>
      <c r="L74" s="265"/>
      <c r="M74" s="264">
        <v>0</v>
      </c>
      <c r="N74" s="265"/>
      <c r="O74" s="264">
        <v>0</v>
      </c>
      <c r="P74" s="265"/>
      <c r="Q74" s="264">
        <v>0</v>
      </c>
      <c r="R74" s="265"/>
      <c r="S74" s="268">
        <f t="shared" si="3"/>
        <v>0</v>
      </c>
      <c r="T74" s="269"/>
      <c r="U74" s="36"/>
    </row>
    <row r="75" spans="2:21" ht="13.5">
      <c r="B75" s="36"/>
      <c r="C75" s="80" t="s">
        <v>225</v>
      </c>
      <c r="D75" s="39">
        <v>170</v>
      </c>
      <c r="E75" s="264">
        <v>0</v>
      </c>
      <c r="F75" s="265"/>
      <c r="G75" s="264">
        <v>0</v>
      </c>
      <c r="H75" s="265"/>
      <c r="I75" s="264">
        <v>0</v>
      </c>
      <c r="J75" s="265"/>
      <c r="K75" s="264">
        <v>0</v>
      </c>
      <c r="L75" s="265"/>
      <c r="M75" s="264">
        <v>0</v>
      </c>
      <c r="N75" s="265"/>
      <c r="O75" s="264">
        <v>0</v>
      </c>
      <c r="P75" s="265"/>
      <c r="Q75" s="264">
        <v>0</v>
      </c>
      <c r="R75" s="265"/>
      <c r="S75" s="268">
        <f t="shared" si="3"/>
        <v>0</v>
      </c>
      <c r="T75" s="269"/>
      <c r="U75" s="36"/>
    </row>
    <row r="76" spans="2:21" ht="27">
      <c r="B76" s="36"/>
      <c r="C76" s="80" t="s">
        <v>226</v>
      </c>
      <c r="D76" s="39">
        <v>180</v>
      </c>
      <c r="E76" s="264">
        <v>0</v>
      </c>
      <c r="F76" s="265"/>
      <c r="G76" s="264">
        <v>0</v>
      </c>
      <c r="H76" s="265"/>
      <c r="I76" s="264">
        <v>0</v>
      </c>
      <c r="J76" s="265"/>
      <c r="K76" s="264" t="s">
        <v>136</v>
      </c>
      <c r="L76" s="265"/>
      <c r="M76" s="264">
        <v>0</v>
      </c>
      <c r="N76" s="265"/>
      <c r="O76" s="264" t="s">
        <v>136</v>
      </c>
      <c r="P76" s="265"/>
      <c r="Q76" s="264">
        <v>0</v>
      </c>
      <c r="R76" s="265"/>
      <c r="S76" s="268">
        <f t="shared" si="3"/>
        <v>0</v>
      </c>
      <c r="T76" s="269"/>
      <c r="U76" s="36"/>
    </row>
    <row r="77" spans="2:21" ht="27">
      <c r="B77" s="36"/>
      <c r="C77" s="80" t="s">
        <v>227</v>
      </c>
      <c r="D77" s="39">
        <v>190</v>
      </c>
      <c r="E77" s="264">
        <v>0</v>
      </c>
      <c r="F77" s="265"/>
      <c r="G77" s="264">
        <v>0</v>
      </c>
      <c r="H77" s="265"/>
      <c r="I77" s="264">
        <v>0</v>
      </c>
      <c r="J77" s="265"/>
      <c r="K77" s="264">
        <v>0</v>
      </c>
      <c r="L77" s="265"/>
      <c r="M77" s="264">
        <v>-12</v>
      </c>
      <c r="N77" s="265"/>
      <c r="O77" s="264">
        <v>12</v>
      </c>
      <c r="P77" s="265"/>
      <c r="Q77" s="264">
        <v>0</v>
      </c>
      <c r="R77" s="265"/>
      <c r="S77" s="268">
        <f t="shared" si="3"/>
        <v>0</v>
      </c>
      <c r="T77" s="269"/>
      <c r="U77" s="36"/>
    </row>
    <row r="78" spans="2:21" ht="13.5">
      <c r="B78" s="36"/>
      <c r="C78" s="80" t="str">
        <f>CONCATENATE("Остаток на ",'приложение 1'!V8,".",IF('приложение 1'!V9&lt;10,CONCATENATE("0",'приложение 1'!V9,),'приложение 1'!V9),".",YEAR('приложение 1'!U6)," г.")</f>
        <v>Остаток на 31.12.2018 г.</v>
      </c>
      <c r="D78" s="39">
        <v>200</v>
      </c>
      <c r="E78" s="264">
        <v>273</v>
      </c>
      <c r="F78" s="265"/>
      <c r="G78" s="264">
        <v>0</v>
      </c>
      <c r="H78" s="265"/>
      <c r="I78" s="264">
        <v>0</v>
      </c>
      <c r="J78" s="265"/>
      <c r="K78" s="264">
        <v>184</v>
      </c>
      <c r="L78" s="265"/>
      <c r="M78" s="264">
        <v>1456</v>
      </c>
      <c r="N78" s="265"/>
      <c r="O78" s="264">
        <v>1471</v>
      </c>
      <c r="P78" s="265"/>
      <c r="Q78" s="264">
        <v>0</v>
      </c>
      <c r="R78" s="265"/>
      <c r="S78" s="266">
        <f t="shared" si="3"/>
        <v>3384</v>
      </c>
      <c r="T78" s="267"/>
      <c r="U78" s="36"/>
    </row>
    <row r="79" spans="2:21" ht="13.5">
      <c r="B79" s="36"/>
      <c r="C79" s="36"/>
      <c r="D79" s="36"/>
      <c r="E79" s="36"/>
      <c r="F79" s="36"/>
      <c r="G79" s="36"/>
      <c r="H79" s="36"/>
      <c r="I79" s="36"/>
      <c r="J79" s="36"/>
      <c r="K79" s="36"/>
      <c r="L79" s="36"/>
      <c r="M79" s="36"/>
      <c r="N79" s="36"/>
      <c r="O79" s="36"/>
      <c r="P79" s="36"/>
      <c r="Q79" s="36"/>
      <c r="R79" s="36"/>
      <c r="S79" s="36"/>
      <c r="T79" s="36"/>
      <c r="U79" s="36"/>
    </row>
    <row r="80" spans="2:21" ht="13.5">
      <c r="B80" s="36"/>
      <c r="C80" s="260" t="s">
        <v>63</v>
      </c>
      <c r="D80" s="260"/>
      <c r="E80" s="52"/>
      <c r="F80" s="261"/>
      <c r="G80" s="261"/>
      <c r="H80" s="261"/>
      <c r="I80" s="261"/>
      <c r="J80" s="36"/>
      <c r="K80" s="261" t="str">
        <f>IF('приложение 1'!I98=0," ",'приложение 1'!I98)</f>
        <v>А.В.Мошкин</v>
      </c>
      <c r="L80" s="261"/>
      <c r="M80" s="261"/>
      <c r="N80" s="261"/>
      <c r="O80" s="261"/>
      <c r="P80" s="261"/>
      <c r="Q80" s="36"/>
      <c r="R80" s="36"/>
      <c r="S80" s="36"/>
      <c r="T80" s="36"/>
      <c r="U80" s="36"/>
    </row>
    <row r="81" spans="2:21" s="87" customFormat="1" ht="12" customHeight="1">
      <c r="B81" s="85"/>
      <c r="C81" s="86" t="s">
        <v>66</v>
      </c>
      <c r="D81" s="86"/>
      <c r="E81" s="86"/>
      <c r="F81" s="263" t="s">
        <v>65</v>
      </c>
      <c r="G81" s="263"/>
      <c r="H81" s="263"/>
      <c r="I81" s="263"/>
      <c r="J81" s="85"/>
      <c r="K81" s="262" t="s">
        <v>60</v>
      </c>
      <c r="L81" s="262"/>
      <c r="M81" s="262"/>
      <c r="N81" s="262"/>
      <c r="O81" s="262"/>
      <c r="P81" s="262"/>
      <c r="Q81" s="85"/>
      <c r="R81" s="85"/>
      <c r="S81" s="85"/>
      <c r="T81" s="85"/>
      <c r="U81" s="85"/>
    </row>
    <row r="82" spans="2:21" ht="13.5">
      <c r="B82" s="36"/>
      <c r="C82" s="260" t="s">
        <v>64</v>
      </c>
      <c r="D82" s="260"/>
      <c r="E82" s="52"/>
      <c r="F82" s="261"/>
      <c r="G82" s="261"/>
      <c r="H82" s="261"/>
      <c r="I82" s="261"/>
      <c r="J82" s="36"/>
      <c r="K82" s="261" t="str">
        <f>IF('приложение 1'!I100=0," ",'приложение 1'!I100)</f>
        <v>Е.Н.Таланкова</v>
      </c>
      <c r="L82" s="261"/>
      <c r="M82" s="261"/>
      <c r="N82" s="261"/>
      <c r="O82" s="261"/>
      <c r="P82" s="261"/>
      <c r="Q82" s="36"/>
      <c r="R82" s="36"/>
      <c r="S82" s="36"/>
      <c r="T82" s="36"/>
      <c r="U82" s="36"/>
    </row>
    <row r="83" spans="2:21" s="90" customFormat="1" ht="12" customHeight="1">
      <c r="B83" s="88"/>
      <c r="C83" s="89"/>
      <c r="D83" s="89"/>
      <c r="E83" s="89"/>
      <c r="F83" s="263" t="s">
        <v>65</v>
      </c>
      <c r="G83" s="263"/>
      <c r="H83" s="263"/>
      <c r="I83" s="263"/>
      <c r="J83" s="88"/>
      <c r="K83" s="262" t="s">
        <v>60</v>
      </c>
      <c r="L83" s="262"/>
      <c r="M83" s="262"/>
      <c r="N83" s="262"/>
      <c r="O83" s="262"/>
      <c r="P83" s="262"/>
      <c r="Q83" s="88"/>
      <c r="R83" s="88"/>
      <c r="S83" s="88"/>
      <c r="T83" s="88"/>
      <c r="U83" s="88"/>
    </row>
    <row r="84" spans="2:21" ht="13.5">
      <c r="B84" s="36"/>
      <c r="C84" s="91">
        <f ca="1">TODAY()</f>
        <v>43566</v>
      </c>
      <c r="D84" s="92"/>
      <c r="E84" s="36"/>
      <c r="F84" s="36"/>
      <c r="G84" s="36"/>
      <c r="H84" s="36"/>
      <c r="I84" s="36"/>
      <c r="J84" s="36"/>
      <c r="K84" s="36"/>
      <c r="L84" s="36"/>
      <c r="M84" s="36"/>
      <c r="N84" s="36"/>
      <c r="O84" s="36"/>
      <c r="P84" s="36"/>
      <c r="Q84" s="36"/>
      <c r="R84" s="36"/>
      <c r="S84" s="36"/>
      <c r="T84" s="36"/>
      <c r="U84" s="36"/>
    </row>
    <row r="85" spans="2:21" ht="13.5">
      <c r="B85" s="36"/>
      <c r="C85" s="36"/>
      <c r="D85" s="36"/>
      <c r="E85" s="36"/>
      <c r="F85" s="36"/>
      <c r="G85" s="36"/>
      <c r="H85" s="36"/>
      <c r="I85" s="36"/>
      <c r="J85" s="36"/>
      <c r="K85" s="36"/>
      <c r="L85" s="36"/>
      <c r="M85" s="36"/>
      <c r="N85" s="36"/>
      <c r="O85" s="36"/>
      <c r="P85" s="36"/>
      <c r="Q85" s="36"/>
      <c r="R85" s="36"/>
      <c r="S85" s="36"/>
      <c r="T85" s="36"/>
      <c r="U85" s="36"/>
    </row>
    <row r="86" spans="2:21" ht="6" customHeight="1">
      <c r="B86" s="36"/>
      <c r="C86" s="36"/>
      <c r="D86" s="36"/>
      <c r="E86" s="36"/>
      <c r="F86" s="36"/>
      <c r="G86" s="36"/>
      <c r="H86" s="36"/>
      <c r="I86" s="36"/>
      <c r="J86" s="36"/>
      <c r="K86" s="36"/>
      <c r="L86" s="36"/>
      <c r="M86" s="36"/>
      <c r="N86" s="36"/>
      <c r="O86" s="36"/>
      <c r="P86" s="36"/>
      <c r="Q86" s="36"/>
      <c r="R86" s="36"/>
      <c r="S86" s="36"/>
      <c r="T86" s="36"/>
      <c r="U86" s="36"/>
    </row>
  </sheetData>
  <sheetProtection/>
  <mergeCells count="542">
    <mergeCell ref="O53:P53"/>
    <mergeCell ref="Q53:R53"/>
    <mergeCell ref="S53:T53"/>
    <mergeCell ref="K22:L22"/>
    <mergeCell ref="M22:N22"/>
    <mergeCell ref="O22:P22"/>
    <mergeCell ref="Q22:R22"/>
    <mergeCell ref="S22:T22"/>
    <mergeCell ref="M23:N23"/>
    <mergeCell ref="O23:P23"/>
    <mergeCell ref="E53:F53"/>
    <mergeCell ref="G53:H53"/>
    <mergeCell ref="I53:J53"/>
    <mergeCell ref="K53:L53"/>
    <mergeCell ref="M53:N53"/>
    <mergeCell ref="M15:N15"/>
    <mergeCell ref="E23:F23"/>
    <mergeCell ref="G23:H23"/>
    <mergeCell ref="E22:F22"/>
    <mergeCell ref="G22:H22"/>
    <mergeCell ref="O15:P15"/>
    <mergeCell ref="Q15:R15"/>
    <mergeCell ref="C13:E13"/>
    <mergeCell ref="S15:T15"/>
    <mergeCell ref="K15:L15"/>
    <mergeCell ref="E25:F25"/>
    <mergeCell ref="G25:H25"/>
    <mergeCell ref="I25:J25"/>
    <mergeCell ref="E20:F20"/>
    <mergeCell ref="G20:H20"/>
    <mergeCell ref="I22:J22"/>
    <mergeCell ref="E29:F29"/>
    <mergeCell ref="G29:H29"/>
    <mergeCell ref="I29:J29"/>
    <mergeCell ref="K29:L29"/>
    <mergeCell ref="E27:F27"/>
    <mergeCell ref="G27:H27"/>
    <mergeCell ref="I27:J27"/>
    <mergeCell ref="I23:J23"/>
    <mergeCell ref="K23:L23"/>
    <mergeCell ref="E40:F40"/>
    <mergeCell ref="G40:H40"/>
    <mergeCell ref="I40:J40"/>
    <mergeCell ref="K40:L40"/>
    <mergeCell ref="E41:F41"/>
    <mergeCell ref="G41:H41"/>
    <mergeCell ref="I41:J41"/>
    <mergeCell ref="K41:L41"/>
    <mergeCell ref="K46:L46"/>
    <mergeCell ref="E44:F44"/>
    <mergeCell ref="G44:H44"/>
    <mergeCell ref="I44:J44"/>
    <mergeCell ref="K44:L44"/>
    <mergeCell ref="E45:F45"/>
    <mergeCell ref="G45:H45"/>
    <mergeCell ref="I45:J45"/>
    <mergeCell ref="K45:L45"/>
    <mergeCell ref="I59:J59"/>
    <mergeCell ref="G46:H46"/>
    <mergeCell ref="C11:E11"/>
    <mergeCell ref="C12:E12"/>
    <mergeCell ref="C7:E7"/>
    <mergeCell ref="C8:E8"/>
    <mergeCell ref="C9:E9"/>
    <mergeCell ref="C10:E10"/>
    <mergeCell ref="E42:F42"/>
    <mergeCell ref="G42:H42"/>
    <mergeCell ref="I15:J15"/>
    <mergeCell ref="E60:F60"/>
    <mergeCell ref="G60:H60"/>
    <mergeCell ref="I60:J60"/>
    <mergeCell ref="K60:L60"/>
    <mergeCell ref="E48:F48"/>
    <mergeCell ref="G48:H48"/>
    <mergeCell ref="I48:J48"/>
    <mergeCell ref="E59:F59"/>
    <mergeCell ref="G59:H59"/>
    <mergeCell ref="J5:N5"/>
    <mergeCell ref="C6:I6"/>
    <mergeCell ref="E5:F5"/>
    <mergeCell ref="E17:F17"/>
    <mergeCell ref="G17:H17"/>
    <mergeCell ref="I17:J17"/>
    <mergeCell ref="K17:L17"/>
    <mergeCell ref="F13:T13"/>
    <mergeCell ref="E15:F15"/>
    <mergeCell ref="G15:H15"/>
    <mergeCell ref="M17:N17"/>
    <mergeCell ref="F9:T9"/>
    <mergeCell ref="F10:T10"/>
    <mergeCell ref="F11:T11"/>
    <mergeCell ref="F12:T12"/>
    <mergeCell ref="O3:T3"/>
    <mergeCell ref="C4:T4"/>
    <mergeCell ref="F7:T7"/>
    <mergeCell ref="F8:T8"/>
    <mergeCell ref="H5:I5"/>
    <mergeCell ref="M16:N16"/>
    <mergeCell ref="O16:P16"/>
    <mergeCell ref="Q16:R16"/>
    <mergeCell ref="S16:T16"/>
    <mergeCell ref="E16:F16"/>
    <mergeCell ref="G16:H16"/>
    <mergeCell ref="I16:J16"/>
    <mergeCell ref="K16:L16"/>
    <mergeCell ref="O17:P17"/>
    <mergeCell ref="Q17:R17"/>
    <mergeCell ref="S17:T17"/>
    <mergeCell ref="E18:F18"/>
    <mergeCell ref="G18:H18"/>
    <mergeCell ref="I18:J18"/>
    <mergeCell ref="K18:L18"/>
    <mergeCell ref="M18:N18"/>
    <mergeCell ref="O18:P18"/>
    <mergeCell ref="Q18:R18"/>
    <mergeCell ref="S18:T18"/>
    <mergeCell ref="E19:F19"/>
    <mergeCell ref="G19:H19"/>
    <mergeCell ref="I19:J19"/>
    <mergeCell ref="K19:L19"/>
    <mergeCell ref="M19:N19"/>
    <mergeCell ref="O19:P19"/>
    <mergeCell ref="Q19:R19"/>
    <mergeCell ref="S19:T19"/>
    <mergeCell ref="E21:F21"/>
    <mergeCell ref="G21:H21"/>
    <mergeCell ref="I21:J21"/>
    <mergeCell ref="K21:L21"/>
    <mergeCell ref="M21:N21"/>
    <mergeCell ref="O21:P21"/>
    <mergeCell ref="Q20:R20"/>
    <mergeCell ref="S20:T20"/>
    <mergeCell ref="Q21:R21"/>
    <mergeCell ref="S21:T21"/>
    <mergeCell ref="I20:J20"/>
    <mergeCell ref="K20:L20"/>
    <mergeCell ref="M20:N20"/>
    <mergeCell ref="O20:P20"/>
    <mergeCell ref="Q23:R23"/>
    <mergeCell ref="S23:T23"/>
    <mergeCell ref="E24:F24"/>
    <mergeCell ref="G24:H24"/>
    <mergeCell ref="I24:J24"/>
    <mergeCell ref="K24:L24"/>
    <mergeCell ref="M24:N24"/>
    <mergeCell ref="O24:P24"/>
    <mergeCell ref="Q24:R24"/>
    <mergeCell ref="S24:T24"/>
    <mergeCell ref="S25:T25"/>
    <mergeCell ref="E26:F26"/>
    <mergeCell ref="G26:H26"/>
    <mergeCell ref="I26:J26"/>
    <mergeCell ref="K26:L26"/>
    <mergeCell ref="M26:N26"/>
    <mergeCell ref="O26:P26"/>
    <mergeCell ref="Q26:R26"/>
    <mergeCell ref="S26:T26"/>
    <mergeCell ref="K25:L25"/>
    <mergeCell ref="M27:N27"/>
    <mergeCell ref="O27:P27"/>
    <mergeCell ref="Q27:R27"/>
    <mergeCell ref="O25:P25"/>
    <mergeCell ref="Q25:R25"/>
    <mergeCell ref="M25:N25"/>
    <mergeCell ref="S27:T27"/>
    <mergeCell ref="E28:F28"/>
    <mergeCell ref="G28:H28"/>
    <mergeCell ref="I28:J28"/>
    <mergeCell ref="K28:L28"/>
    <mergeCell ref="M28:N28"/>
    <mergeCell ref="O28:P28"/>
    <mergeCell ref="Q28:R28"/>
    <mergeCell ref="S28:T28"/>
    <mergeCell ref="K27:L27"/>
    <mergeCell ref="Q30:R30"/>
    <mergeCell ref="S30:T30"/>
    <mergeCell ref="M29:N29"/>
    <mergeCell ref="O29:P29"/>
    <mergeCell ref="Q29:R29"/>
    <mergeCell ref="S29:T29"/>
    <mergeCell ref="E31:F31"/>
    <mergeCell ref="G31:H31"/>
    <mergeCell ref="I31:J31"/>
    <mergeCell ref="K31:L31"/>
    <mergeCell ref="M30:N30"/>
    <mergeCell ref="O30:P30"/>
    <mergeCell ref="E30:F30"/>
    <mergeCell ref="G30:H30"/>
    <mergeCell ref="I30:J30"/>
    <mergeCell ref="K30:L30"/>
    <mergeCell ref="Q32:R32"/>
    <mergeCell ref="S32:T32"/>
    <mergeCell ref="M31:N31"/>
    <mergeCell ref="O31:P31"/>
    <mergeCell ref="Q31:R31"/>
    <mergeCell ref="S31:T31"/>
    <mergeCell ref="E33:F33"/>
    <mergeCell ref="G33:H33"/>
    <mergeCell ref="I33:J33"/>
    <mergeCell ref="K33:L33"/>
    <mergeCell ref="M32:N32"/>
    <mergeCell ref="O32:P32"/>
    <mergeCell ref="E32:F32"/>
    <mergeCell ref="G32:H32"/>
    <mergeCell ref="I32:J32"/>
    <mergeCell ref="K32:L32"/>
    <mergeCell ref="Q34:R34"/>
    <mergeCell ref="S34:T34"/>
    <mergeCell ref="M33:N33"/>
    <mergeCell ref="O33:P33"/>
    <mergeCell ref="Q33:R33"/>
    <mergeCell ref="S33:T33"/>
    <mergeCell ref="E35:F35"/>
    <mergeCell ref="G35:H35"/>
    <mergeCell ref="I35:J35"/>
    <mergeCell ref="K35:L35"/>
    <mergeCell ref="M34:N34"/>
    <mergeCell ref="O34:P34"/>
    <mergeCell ref="E34:F34"/>
    <mergeCell ref="G34:H34"/>
    <mergeCell ref="I34:J34"/>
    <mergeCell ref="K34:L34"/>
    <mergeCell ref="Q36:R36"/>
    <mergeCell ref="S36:T36"/>
    <mergeCell ref="M35:N35"/>
    <mergeCell ref="O35:P35"/>
    <mergeCell ref="Q35:R35"/>
    <mergeCell ref="S35:T35"/>
    <mergeCell ref="E37:F37"/>
    <mergeCell ref="G37:H37"/>
    <mergeCell ref="I37:J37"/>
    <mergeCell ref="K37:L37"/>
    <mergeCell ref="M36:N36"/>
    <mergeCell ref="O36:P36"/>
    <mergeCell ref="E36:F36"/>
    <mergeCell ref="G36:H36"/>
    <mergeCell ref="I36:J36"/>
    <mergeCell ref="K36:L36"/>
    <mergeCell ref="Q38:R38"/>
    <mergeCell ref="S38:T38"/>
    <mergeCell ref="M37:N37"/>
    <mergeCell ref="O37:P37"/>
    <mergeCell ref="Q37:R37"/>
    <mergeCell ref="S37:T37"/>
    <mergeCell ref="E39:F39"/>
    <mergeCell ref="G39:H39"/>
    <mergeCell ref="I39:J39"/>
    <mergeCell ref="K39:L39"/>
    <mergeCell ref="M38:N38"/>
    <mergeCell ref="O38:P38"/>
    <mergeCell ref="G38:H38"/>
    <mergeCell ref="I38:J38"/>
    <mergeCell ref="K38:L38"/>
    <mergeCell ref="E38:F38"/>
    <mergeCell ref="Q40:R40"/>
    <mergeCell ref="S40:T40"/>
    <mergeCell ref="M39:N39"/>
    <mergeCell ref="O39:P39"/>
    <mergeCell ref="Q39:R39"/>
    <mergeCell ref="S39:T39"/>
    <mergeCell ref="M40:N40"/>
    <mergeCell ref="O40:P40"/>
    <mergeCell ref="Q42:R42"/>
    <mergeCell ref="S42:T42"/>
    <mergeCell ref="M41:N41"/>
    <mergeCell ref="O41:P41"/>
    <mergeCell ref="Q41:R41"/>
    <mergeCell ref="S41:T41"/>
    <mergeCell ref="E43:F43"/>
    <mergeCell ref="G43:H43"/>
    <mergeCell ref="I43:J43"/>
    <mergeCell ref="K43:L43"/>
    <mergeCell ref="M42:N42"/>
    <mergeCell ref="O42:P42"/>
    <mergeCell ref="I42:J42"/>
    <mergeCell ref="K42:L42"/>
    <mergeCell ref="M44:N44"/>
    <mergeCell ref="O44:P44"/>
    <mergeCell ref="Q44:R44"/>
    <mergeCell ref="S44:T44"/>
    <mergeCell ref="M43:N43"/>
    <mergeCell ref="O43:P43"/>
    <mergeCell ref="Q43:R43"/>
    <mergeCell ref="S43:T43"/>
    <mergeCell ref="M46:N46"/>
    <mergeCell ref="O46:P46"/>
    <mergeCell ref="Q46:R46"/>
    <mergeCell ref="S46:T46"/>
    <mergeCell ref="E46:F46"/>
    <mergeCell ref="M45:N45"/>
    <mergeCell ref="O45:P45"/>
    <mergeCell ref="Q45:R45"/>
    <mergeCell ref="S45:T45"/>
    <mergeCell ref="I46:J46"/>
    <mergeCell ref="M47:N47"/>
    <mergeCell ref="O47:P47"/>
    <mergeCell ref="Q47:R47"/>
    <mergeCell ref="S47:T47"/>
    <mergeCell ref="E47:F47"/>
    <mergeCell ref="G47:H47"/>
    <mergeCell ref="I47:J47"/>
    <mergeCell ref="K47:L47"/>
    <mergeCell ref="Q49:R49"/>
    <mergeCell ref="S49:T49"/>
    <mergeCell ref="K48:L48"/>
    <mergeCell ref="M48:N48"/>
    <mergeCell ref="O48:P48"/>
    <mergeCell ref="Q48:R48"/>
    <mergeCell ref="G50:H50"/>
    <mergeCell ref="I50:J50"/>
    <mergeCell ref="K50:L50"/>
    <mergeCell ref="S48:T48"/>
    <mergeCell ref="E49:F49"/>
    <mergeCell ref="G49:H49"/>
    <mergeCell ref="I49:J49"/>
    <mergeCell ref="K49:L49"/>
    <mergeCell ref="M49:N49"/>
    <mergeCell ref="O49:P49"/>
    <mergeCell ref="S51:T51"/>
    <mergeCell ref="E51:F51"/>
    <mergeCell ref="G51:H51"/>
    <mergeCell ref="I51:J51"/>
    <mergeCell ref="K51:L51"/>
    <mergeCell ref="M50:N50"/>
    <mergeCell ref="O50:P50"/>
    <mergeCell ref="Q50:R50"/>
    <mergeCell ref="S50:T50"/>
    <mergeCell ref="E50:F50"/>
    <mergeCell ref="G52:H52"/>
    <mergeCell ref="I52:J52"/>
    <mergeCell ref="K52:L52"/>
    <mergeCell ref="M51:N51"/>
    <mergeCell ref="O51:P51"/>
    <mergeCell ref="Q51:R51"/>
    <mergeCell ref="S54:T54"/>
    <mergeCell ref="E54:F54"/>
    <mergeCell ref="G54:H54"/>
    <mergeCell ref="I54:J54"/>
    <mergeCell ref="K54:L54"/>
    <mergeCell ref="M52:N52"/>
    <mergeCell ref="O52:P52"/>
    <mergeCell ref="Q52:R52"/>
    <mergeCell ref="S52:T52"/>
    <mergeCell ref="E52:F52"/>
    <mergeCell ref="G55:H55"/>
    <mergeCell ref="I55:J55"/>
    <mergeCell ref="K55:L55"/>
    <mergeCell ref="M54:N54"/>
    <mergeCell ref="O54:P54"/>
    <mergeCell ref="Q54:R54"/>
    <mergeCell ref="S56:T56"/>
    <mergeCell ref="E56:F56"/>
    <mergeCell ref="G56:H56"/>
    <mergeCell ref="I56:J56"/>
    <mergeCell ref="K56:L56"/>
    <mergeCell ref="M55:N55"/>
    <mergeCell ref="O55:P55"/>
    <mergeCell ref="Q55:R55"/>
    <mergeCell ref="S55:T55"/>
    <mergeCell ref="E55:F55"/>
    <mergeCell ref="G57:H57"/>
    <mergeCell ref="I57:J57"/>
    <mergeCell ref="K57:L57"/>
    <mergeCell ref="M56:N56"/>
    <mergeCell ref="O56:P56"/>
    <mergeCell ref="Q56:R56"/>
    <mergeCell ref="S58:T58"/>
    <mergeCell ref="E58:F58"/>
    <mergeCell ref="G58:H58"/>
    <mergeCell ref="I58:J58"/>
    <mergeCell ref="K58:L58"/>
    <mergeCell ref="M57:N57"/>
    <mergeCell ref="O57:P57"/>
    <mergeCell ref="Q57:R57"/>
    <mergeCell ref="S57:T57"/>
    <mergeCell ref="E57:F57"/>
    <mergeCell ref="K59:L59"/>
    <mergeCell ref="M58:N58"/>
    <mergeCell ref="O58:P58"/>
    <mergeCell ref="M60:N60"/>
    <mergeCell ref="O60:P60"/>
    <mergeCell ref="Q60:R60"/>
    <mergeCell ref="Q58:R58"/>
    <mergeCell ref="S60:T60"/>
    <mergeCell ref="M59:N59"/>
    <mergeCell ref="O59:P59"/>
    <mergeCell ref="Q59:R59"/>
    <mergeCell ref="S59:T59"/>
    <mergeCell ref="M61:N61"/>
    <mergeCell ref="O61:P61"/>
    <mergeCell ref="Q61:R61"/>
    <mergeCell ref="S61:T61"/>
    <mergeCell ref="E61:F61"/>
    <mergeCell ref="G61:H61"/>
    <mergeCell ref="I61:J61"/>
    <mergeCell ref="K61:L61"/>
    <mergeCell ref="M62:N62"/>
    <mergeCell ref="O62:P62"/>
    <mergeCell ref="Q62:R62"/>
    <mergeCell ref="S62:T62"/>
    <mergeCell ref="E62:F62"/>
    <mergeCell ref="G62:H62"/>
    <mergeCell ref="I62:J62"/>
    <mergeCell ref="K62:L62"/>
    <mergeCell ref="M63:N63"/>
    <mergeCell ref="O63:P63"/>
    <mergeCell ref="Q63:R63"/>
    <mergeCell ref="S63:T63"/>
    <mergeCell ref="E63:F63"/>
    <mergeCell ref="G63:H63"/>
    <mergeCell ref="I63:J63"/>
    <mergeCell ref="K63:L63"/>
    <mergeCell ref="M64:N64"/>
    <mergeCell ref="O64:P64"/>
    <mergeCell ref="Q64:R64"/>
    <mergeCell ref="S64:T64"/>
    <mergeCell ref="E64:F64"/>
    <mergeCell ref="G64:H64"/>
    <mergeCell ref="I64:J64"/>
    <mergeCell ref="K64:L64"/>
    <mergeCell ref="M65:N65"/>
    <mergeCell ref="O65:P65"/>
    <mergeCell ref="Q65:R65"/>
    <mergeCell ref="S65:T65"/>
    <mergeCell ref="E65:F65"/>
    <mergeCell ref="G65:H65"/>
    <mergeCell ref="I65:J65"/>
    <mergeCell ref="K65:L65"/>
    <mergeCell ref="M66:N66"/>
    <mergeCell ref="O66:P66"/>
    <mergeCell ref="Q66:R66"/>
    <mergeCell ref="S66:T66"/>
    <mergeCell ref="E66:F66"/>
    <mergeCell ref="G66:H66"/>
    <mergeCell ref="I66:J66"/>
    <mergeCell ref="K66:L66"/>
    <mergeCell ref="M67:N67"/>
    <mergeCell ref="O67:P67"/>
    <mergeCell ref="Q67:R67"/>
    <mergeCell ref="S67:T67"/>
    <mergeCell ref="E67:F67"/>
    <mergeCell ref="G67:H67"/>
    <mergeCell ref="I67:J67"/>
    <mergeCell ref="K67:L67"/>
    <mergeCell ref="M68:N68"/>
    <mergeCell ref="O68:P68"/>
    <mergeCell ref="Q68:R68"/>
    <mergeCell ref="S68:T68"/>
    <mergeCell ref="E68:F68"/>
    <mergeCell ref="G68:H68"/>
    <mergeCell ref="I68:J68"/>
    <mergeCell ref="K68:L68"/>
    <mergeCell ref="M69:N69"/>
    <mergeCell ref="O69:P69"/>
    <mergeCell ref="Q69:R69"/>
    <mergeCell ref="S69:T69"/>
    <mergeCell ref="E69:F69"/>
    <mergeCell ref="G69:H69"/>
    <mergeCell ref="I69:J69"/>
    <mergeCell ref="K69:L69"/>
    <mergeCell ref="M70:N70"/>
    <mergeCell ref="O70:P70"/>
    <mergeCell ref="Q70:R70"/>
    <mergeCell ref="S70:T70"/>
    <mergeCell ref="E70:F70"/>
    <mergeCell ref="G70:H70"/>
    <mergeCell ref="I70:J70"/>
    <mergeCell ref="K70:L70"/>
    <mergeCell ref="M71:N71"/>
    <mergeCell ref="O71:P71"/>
    <mergeCell ref="Q71:R71"/>
    <mergeCell ref="S71:T71"/>
    <mergeCell ref="E71:F71"/>
    <mergeCell ref="G71:H71"/>
    <mergeCell ref="I71:J71"/>
    <mergeCell ref="K71:L71"/>
    <mergeCell ref="M72:N72"/>
    <mergeCell ref="O72:P72"/>
    <mergeCell ref="Q72:R72"/>
    <mergeCell ref="S72:T72"/>
    <mergeCell ref="E72:F72"/>
    <mergeCell ref="G72:H72"/>
    <mergeCell ref="I72:J72"/>
    <mergeCell ref="K72:L72"/>
    <mergeCell ref="M73:N73"/>
    <mergeCell ref="O73:P73"/>
    <mergeCell ref="Q73:R73"/>
    <mergeCell ref="S73:T73"/>
    <mergeCell ref="E73:F73"/>
    <mergeCell ref="G73:H73"/>
    <mergeCell ref="I73:J73"/>
    <mergeCell ref="K73:L73"/>
    <mergeCell ref="M74:N74"/>
    <mergeCell ref="O74:P74"/>
    <mergeCell ref="Q74:R74"/>
    <mergeCell ref="S74:T74"/>
    <mergeCell ref="E74:F74"/>
    <mergeCell ref="G74:H74"/>
    <mergeCell ref="I74:J74"/>
    <mergeCell ref="K74:L74"/>
    <mergeCell ref="M75:N75"/>
    <mergeCell ref="O75:P75"/>
    <mergeCell ref="Q75:R75"/>
    <mergeCell ref="S75:T75"/>
    <mergeCell ref="E75:F75"/>
    <mergeCell ref="G75:H75"/>
    <mergeCell ref="I75:J75"/>
    <mergeCell ref="K75:L75"/>
    <mergeCell ref="M76:N76"/>
    <mergeCell ref="O76:P76"/>
    <mergeCell ref="Q76:R76"/>
    <mergeCell ref="S76:T76"/>
    <mergeCell ref="E76:F76"/>
    <mergeCell ref="G76:H76"/>
    <mergeCell ref="I76:J76"/>
    <mergeCell ref="K76:L76"/>
    <mergeCell ref="M77:N77"/>
    <mergeCell ref="O77:P77"/>
    <mergeCell ref="Q77:R77"/>
    <mergeCell ref="S77:T77"/>
    <mergeCell ref="E77:F77"/>
    <mergeCell ref="G77:H77"/>
    <mergeCell ref="I77:J77"/>
    <mergeCell ref="K77:L77"/>
    <mergeCell ref="M78:N78"/>
    <mergeCell ref="O78:P78"/>
    <mergeCell ref="Q78:R78"/>
    <mergeCell ref="S78:T78"/>
    <mergeCell ref="E78:F78"/>
    <mergeCell ref="G78:H78"/>
    <mergeCell ref="I78:J78"/>
    <mergeCell ref="K78:L78"/>
    <mergeCell ref="C82:D82"/>
    <mergeCell ref="K82:P82"/>
    <mergeCell ref="K83:P83"/>
    <mergeCell ref="F82:I82"/>
    <mergeCell ref="F83:I83"/>
    <mergeCell ref="C80:D80"/>
    <mergeCell ref="K80:P80"/>
    <mergeCell ref="K81:P81"/>
    <mergeCell ref="F80:I80"/>
    <mergeCell ref="F81:I81"/>
  </mergeCells>
  <conditionalFormatting sqref="W55 W97 W53">
    <cfRule type="expression" priority="1" dxfId="8" stopIfTrue="1">
      <formula>ABS($W$55)&gt;0.9</formula>
    </cfRule>
  </conditionalFormatting>
  <conditionalFormatting sqref="V55 V97 V53">
    <cfRule type="expression" priority="2" dxfId="8" stopIfTrue="1">
      <formula>ABS($V$55)&gt;0.9</formula>
    </cfRule>
  </conditionalFormatting>
  <printOptions/>
  <pageMargins left="0.2755905511811024" right="0.2755905511811024" top="0.2755905511811024" bottom="0.2755905511811024" header="0.2362204724409449" footer="0.2362204724409449"/>
  <pageSetup blackAndWhite="1" horizontalDpi="600" verticalDpi="600" orientation="portrait" paperSize="9" scale="97" r:id="rId3"/>
  <legacyDrawing r:id="rId2"/>
</worksheet>
</file>

<file path=xl/worksheets/sheet4.xml><?xml version="1.0" encoding="utf-8"?>
<worksheet xmlns="http://schemas.openxmlformats.org/spreadsheetml/2006/main" xmlns:r="http://schemas.openxmlformats.org/officeDocument/2006/relationships">
  <sheetPr codeName="Лист4">
    <tabColor indexed="18"/>
  </sheetPr>
  <dimension ref="B2:T75"/>
  <sheetViews>
    <sheetView zoomScalePageLayoutView="0" workbookViewId="0" topLeftCell="A60">
      <selection activeCell="O68" sqref="O68"/>
    </sheetView>
  </sheetViews>
  <sheetFormatPr defaultColWidth="9.140625" defaultRowHeight="15"/>
  <cols>
    <col min="1" max="2" width="0.85546875" style="1" customWidth="1"/>
    <col min="3" max="4" width="9.140625" style="1" customWidth="1"/>
    <col min="5" max="5" width="15.421875" style="1" customWidth="1"/>
    <col min="6" max="6" width="7.140625" style="1" customWidth="1"/>
    <col min="7" max="7" width="4.28125" style="1" customWidth="1"/>
    <col min="8" max="8" width="2.7109375" style="1" customWidth="1"/>
    <col min="9" max="9" width="4.421875" style="1" customWidth="1"/>
    <col min="10" max="10" width="3.7109375" style="1" customWidth="1"/>
    <col min="11" max="11" width="2.140625" style="1" customWidth="1"/>
    <col min="12" max="12" width="6.28125" style="1" customWidth="1"/>
    <col min="13" max="13" width="2.140625" style="1" customWidth="1"/>
    <col min="14" max="14" width="8.28125" style="1" customWidth="1"/>
    <col min="15" max="15" width="3.7109375" style="1" customWidth="1"/>
    <col min="16" max="16" width="4.8515625" style="1" customWidth="1"/>
    <col min="17" max="17" width="4.28125" style="1" customWidth="1"/>
    <col min="18" max="18" width="2.57421875" style="1" customWidth="1"/>
    <col min="19" max="19" width="8.57421875" style="1" customWidth="1"/>
    <col min="20" max="20" width="0.85546875" style="1" customWidth="1"/>
    <col min="21" max="16384" width="9.140625" style="1" customWidth="1"/>
  </cols>
  <sheetData>
    <row r="1" ht="6" customHeight="1"/>
    <row r="2" spans="2:20" ht="6" customHeight="1">
      <c r="B2" s="2"/>
      <c r="C2" s="2"/>
      <c r="D2" s="2"/>
      <c r="E2" s="2"/>
      <c r="F2" s="2"/>
      <c r="G2" s="2"/>
      <c r="H2" s="2"/>
      <c r="I2" s="2"/>
      <c r="J2" s="2"/>
      <c r="K2" s="2"/>
      <c r="L2" s="2"/>
      <c r="M2" s="2"/>
      <c r="N2" s="2"/>
      <c r="O2" s="2"/>
      <c r="P2" s="2"/>
      <c r="Q2" s="2"/>
      <c r="R2" s="2"/>
      <c r="S2" s="2"/>
      <c r="T2" s="2"/>
    </row>
    <row r="3" spans="2:20" ht="75" customHeight="1">
      <c r="B3" s="2"/>
      <c r="C3" s="3"/>
      <c r="D3" s="3"/>
      <c r="E3" s="3"/>
      <c r="F3" s="3"/>
      <c r="G3" s="3"/>
      <c r="H3" s="2"/>
      <c r="I3" s="2"/>
      <c r="J3" s="2"/>
      <c r="K3" s="2"/>
      <c r="L3" s="2"/>
      <c r="M3" s="2"/>
      <c r="N3" s="109"/>
      <c r="O3" s="187" t="s">
        <v>241</v>
      </c>
      <c r="P3" s="187"/>
      <c r="Q3" s="187"/>
      <c r="R3" s="187"/>
      <c r="S3" s="187"/>
      <c r="T3" s="2"/>
    </row>
    <row r="4" spans="2:20" ht="9" customHeight="1">
      <c r="B4" s="2"/>
      <c r="C4" s="2"/>
      <c r="D4" s="2"/>
      <c r="E4" s="2"/>
      <c r="F4" s="2"/>
      <c r="G4" s="2"/>
      <c r="H4" s="2"/>
      <c r="I4" s="2"/>
      <c r="J4" s="2"/>
      <c r="K4" s="2"/>
      <c r="L4" s="2"/>
      <c r="M4" s="2"/>
      <c r="N4" s="2"/>
      <c r="O4" s="2"/>
      <c r="P4" s="2"/>
      <c r="Q4" s="2"/>
      <c r="R4" s="2"/>
      <c r="S4" s="2"/>
      <c r="T4" s="2"/>
    </row>
    <row r="5" spans="2:20" ht="15">
      <c r="B5" s="2"/>
      <c r="C5" s="2"/>
      <c r="D5" s="107"/>
      <c r="E5" s="107"/>
      <c r="F5" s="211" t="s">
        <v>234</v>
      </c>
      <c r="G5" s="211"/>
      <c r="H5" s="211"/>
      <c r="I5" s="211"/>
      <c r="J5" s="211"/>
      <c r="K5" s="211"/>
      <c r="L5" s="211"/>
      <c r="M5" s="107"/>
      <c r="N5" s="107"/>
      <c r="O5" s="107"/>
      <c r="P5" s="107"/>
      <c r="Q5" s="107"/>
      <c r="R5" s="107"/>
      <c r="S5" s="107"/>
      <c r="T5" s="2"/>
    </row>
    <row r="6" spans="2:20" ht="15" customHeight="1">
      <c r="B6" s="2"/>
      <c r="C6" s="211" t="s">
        <v>235</v>
      </c>
      <c r="D6" s="211"/>
      <c r="E6" s="211"/>
      <c r="F6" s="211"/>
      <c r="G6" s="211"/>
      <c r="H6" s="211"/>
      <c r="I6" s="211"/>
      <c r="J6" s="211"/>
      <c r="K6" s="211"/>
      <c r="L6" s="211"/>
      <c r="M6" s="211"/>
      <c r="N6" s="211"/>
      <c r="O6" s="211"/>
      <c r="P6" s="211"/>
      <c r="Q6" s="211"/>
      <c r="R6" s="211"/>
      <c r="S6" s="211"/>
      <c r="T6" s="2"/>
    </row>
    <row r="7" spans="2:20" s="35" customFormat="1" ht="13.5" customHeight="1">
      <c r="B7" s="36"/>
      <c r="C7" s="99"/>
      <c r="D7" s="99"/>
      <c r="E7" s="53" t="s">
        <v>88</v>
      </c>
      <c r="F7" s="283" t="str">
        <f>'приложение 1'!W9</f>
        <v>январь</v>
      </c>
      <c r="G7" s="283"/>
      <c r="H7" s="55" t="s">
        <v>136</v>
      </c>
      <c r="I7" s="258" t="s">
        <v>295</v>
      </c>
      <c r="J7" s="258"/>
      <c r="K7" s="258"/>
      <c r="L7" s="259">
        <f>'приложение 1'!I21</f>
        <v>43465</v>
      </c>
      <c r="M7" s="259"/>
      <c r="N7" s="259"/>
      <c r="O7" s="259"/>
      <c r="P7" s="259"/>
      <c r="Q7" s="259"/>
      <c r="R7" s="99"/>
      <c r="S7" s="99"/>
      <c r="T7" s="36"/>
    </row>
    <row r="8" spans="2:20" ht="12" customHeight="1">
      <c r="B8" s="2"/>
      <c r="C8" s="102"/>
      <c r="D8" s="102"/>
      <c r="E8" s="102"/>
      <c r="F8" s="102"/>
      <c r="G8" s="102"/>
      <c r="H8" s="102"/>
      <c r="I8" s="102"/>
      <c r="J8" s="2"/>
      <c r="K8" s="2"/>
      <c r="L8" s="2"/>
      <c r="M8" s="2"/>
      <c r="N8" s="2"/>
      <c r="O8" s="2"/>
      <c r="P8" s="2"/>
      <c r="Q8" s="2"/>
      <c r="R8" s="2"/>
      <c r="S8" s="2"/>
      <c r="T8" s="2"/>
    </row>
    <row r="9" spans="2:20" ht="15" customHeight="1">
      <c r="B9" s="2"/>
      <c r="C9" s="136" t="s">
        <v>1</v>
      </c>
      <c r="D9" s="137"/>
      <c r="E9" s="138"/>
      <c r="F9" s="136" t="str">
        <f>IF('приложение 1'!F8=0," ",'приложение 1'!F8)</f>
        <v>ОАО "Шкловский маслодельный завод"</v>
      </c>
      <c r="G9" s="137"/>
      <c r="H9" s="137"/>
      <c r="I9" s="137"/>
      <c r="J9" s="137"/>
      <c r="K9" s="137"/>
      <c r="L9" s="137"/>
      <c r="M9" s="137"/>
      <c r="N9" s="137"/>
      <c r="O9" s="137"/>
      <c r="P9" s="137"/>
      <c r="Q9" s="137"/>
      <c r="R9" s="137"/>
      <c r="S9" s="138"/>
      <c r="T9" s="2"/>
    </row>
    <row r="10" spans="2:20" s="103" customFormat="1" ht="15" customHeight="1">
      <c r="B10" s="104"/>
      <c r="C10" s="136" t="s">
        <v>2</v>
      </c>
      <c r="D10" s="137"/>
      <c r="E10" s="138"/>
      <c r="F10" s="136">
        <f>IF('приложение 1'!F9=0," ",'приложение 1'!F9)</f>
        <v>700026660</v>
      </c>
      <c r="G10" s="137"/>
      <c r="H10" s="137"/>
      <c r="I10" s="137"/>
      <c r="J10" s="137"/>
      <c r="K10" s="137"/>
      <c r="L10" s="137"/>
      <c r="M10" s="137"/>
      <c r="N10" s="137"/>
      <c r="O10" s="137"/>
      <c r="P10" s="137"/>
      <c r="Q10" s="137"/>
      <c r="R10" s="137"/>
      <c r="S10" s="138"/>
      <c r="T10" s="104"/>
    </row>
    <row r="11" spans="2:20" s="103" customFormat="1" ht="15" customHeight="1">
      <c r="B11" s="104"/>
      <c r="C11" s="136" t="s">
        <v>3</v>
      </c>
      <c r="D11" s="137"/>
      <c r="E11" s="138"/>
      <c r="F11" s="136">
        <f>IF('приложение 1'!F10=0," ",'приложение 1'!F10)</f>
        <v>10511</v>
      </c>
      <c r="G11" s="137"/>
      <c r="H11" s="137"/>
      <c r="I11" s="137"/>
      <c r="J11" s="137"/>
      <c r="K11" s="137"/>
      <c r="L11" s="137"/>
      <c r="M11" s="137"/>
      <c r="N11" s="137"/>
      <c r="O11" s="137"/>
      <c r="P11" s="137"/>
      <c r="Q11" s="137"/>
      <c r="R11" s="137"/>
      <c r="S11" s="138"/>
      <c r="T11" s="104"/>
    </row>
    <row r="12" spans="2:20" s="103" customFormat="1" ht="15" customHeight="1">
      <c r="B12" s="104"/>
      <c r="C12" s="136" t="s">
        <v>4</v>
      </c>
      <c r="D12" s="137"/>
      <c r="E12" s="138"/>
      <c r="F12" s="136" t="str">
        <f>IF('приложение 1'!F11=0," ",'приложение 1'!F11)</f>
        <v>.00455545</v>
      </c>
      <c r="G12" s="137"/>
      <c r="H12" s="137"/>
      <c r="I12" s="137"/>
      <c r="J12" s="137"/>
      <c r="K12" s="137"/>
      <c r="L12" s="137"/>
      <c r="M12" s="137"/>
      <c r="N12" s="137"/>
      <c r="O12" s="137"/>
      <c r="P12" s="137"/>
      <c r="Q12" s="137"/>
      <c r="R12" s="137"/>
      <c r="S12" s="138"/>
      <c r="T12" s="104"/>
    </row>
    <row r="13" spans="2:20" s="103" customFormat="1" ht="15" customHeight="1">
      <c r="B13" s="104"/>
      <c r="C13" s="136" t="s">
        <v>5</v>
      </c>
      <c r="D13" s="137"/>
      <c r="E13" s="138"/>
      <c r="F13" s="136" t="str">
        <f>IF('приложение 1'!F12=0," ",'приложение 1'!F12)</f>
        <v>9900(0215)</v>
      </c>
      <c r="G13" s="137"/>
      <c r="H13" s="137"/>
      <c r="I13" s="137"/>
      <c r="J13" s="137"/>
      <c r="K13" s="137"/>
      <c r="L13" s="137"/>
      <c r="M13" s="137"/>
      <c r="N13" s="137"/>
      <c r="O13" s="137"/>
      <c r="P13" s="137"/>
      <c r="Q13" s="137"/>
      <c r="R13" s="137"/>
      <c r="S13" s="138"/>
      <c r="T13" s="104"/>
    </row>
    <row r="14" spans="2:20" s="103" customFormat="1" ht="15" customHeight="1">
      <c r="B14" s="104"/>
      <c r="C14" s="136" t="s">
        <v>6</v>
      </c>
      <c r="D14" s="137"/>
      <c r="E14" s="138"/>
      <c r="F14" s="136" t="str">
        <f>IF('приложение 1'!F13=0," ",'приложение 1'!F13)</f>
        <v>тыс.рублей</v>
      </c>
      <c r="G14" s="137"/>
      <c r="H14" s="137"/>
      <c r="I14" s="137"/>
      <c r="J14" s="137"/>
      <c r="K14" s="137"/>
      <c r="L14" s="137"/>
      <c r="M14" s="137"/>
      <c r="N14" s="137"/>
      <c r="O14" s="137"/>
      <c r="P14" s="137"/>
      <c r="Q14" s="137"/>
      <c r="R14" s="137"/>
      <c r="S14" s="138"/>
      <c r="T14" s="104"/>
    </row>
    <row r="15" spans="2:20" s="103" customFormat="1" ht="15">
      <c r="B15" s="104"/>
      <c r="C15" s="136" t="s">
        <v>7</v>
      </c>
      <c r="D15" s="137"/>
      <c r="E15" s="138"/>
      <c r="F15" s="136" t="str">
        <f>IF('приложение 1'!F14=0," ",'приложение 1'!F14)</f>
        <v>г.Шклов ул.Интернациональная дом 64</v>
      </c>
      <c r="G15" s="137"/>
      <c r="H15" s="137"/>
      <c r="I15" s="137"/>
      <c r="J15" s="137"/>
      <c r="K15" s="137"/>
      <c r="L15" s="137"/>
      <c r="M15" s="137"/>
      <c r="N15" s="137"/>
      <c r="O15" s="137"/>
      <c r="P15" s="137"/>
      <c r="Q15" s="137"/>
      <c r="R15" s="137"/>
      <c r="S15" s="138"/>
      <c r="T15" s="104"/>
    </row>
    <row r="16" spans="2:20" s="103" customFormat="1" ht="10.5" customHeight="1">
      <c r="B16" s="104"/>
      <c r="C16" s="101"/>
      <c r="D16" s="101"/>
      <c r="E16" s="101"/>
      <c r="F16" s="101"/>
      <c r="G16" s="101"/>
      <c r="H16" s="101"/>
      <c r="I16" s="101"/>
      <c r="J16" s="104"/>
      <c r="K16" s="104"/>
      <c r="L16" s="104"/>
      <c r="M16" s="104"/>
      <c r="N16" s="104"/>
      <c r="O16" s="104"/>
      <c r="P16" s="104"/>
      <c r="Q16" s="104"/>
      <c r="R16" s="104"/>
      <c r="S16" s="104"/>
      <c r="T16" s="104"/>
    </row>
    <row r="17" spans="2:20" ht="15" customHeight="1">
      <c r="B17" s="2"/>
      <c r="C17" s="168" t="s">
        <v>89</v>
      </c>
      <c r="D17" s="169"/>
      <c r="E17" s="169"/>
      <c r="F17" s="169"/>
      <c r="G17" s="170"/>
      <c r="H17" s="306" t="s">
        <v>12</v>
      </c>
      <c r="I17" s="307"/>
      <c r="J17" s="93" t="s">
        <v>90</v>
      </c>
      <c r="K17" s="232" t="str">
        <f>F7</f>
        <v>январь</v>
      </c>
      <c r="L17" s="232"/>
      <c r="M17" s="94" t="s">
        <v>136</v>
      </c>
      <c r="N17" s="95" t="str">
        <f>I7</f>
        <v>декабрь</v>
      </c>
      <c r="O17" s="93" t="s">
        <v>90</v>
      </c>
      <c r="P17" s="232" t="str">
        <f>F7</f>
        <v>январь</v>
      </c>
      <c r="Q17" s="232"/>
      <c r="R17" s="94" t="s">
        <v>136</v>
      </c>
      <c r="S17" s="97" t="str">
        <f>I7</f>
        <v>декабрь</v>
      </c>
      <c r="T17" s="2"/>
    </row>
    <row r="18" spans="2:20" ht="15" customHeight="1">
      <c r="B18" s="2"/>
      <c r="C18" s="171"/>
      <c r="D18" s="172"/>
      <c r="E18" s="172"/>
      <c r="F18" s="172"/>
      <c r="G18" s="173"/>
      <c r="H18" s="308"/>
      <c r="I18" s="309"/>
      <c r="J18" s="233">
        <f>L7</f>
        <v>43465</v>
      </c>
      <c r="K18" s="234"/>
      <c r="L18" s="234"/>
      <c r="M18" s="234"/>
      <c r="N18" s="234"/>
      <c r="O18" s="233">
        <f>DATE(YEAR(J18),MONTH(0),DAY(0))</f>
        <v>43100</v>
      </c>
      <c r="P18" s="234"/>
      <c r="Q18" s="234"/>
      <c r="R18" s="234"/>
      <c r="S18" s="235"/>
      <c r="T18" s="2"/>
    </row>
    <row r="19" spans="2:20" ht="15">
      <c r="B19" s="2"/>
      <c r="C19" s="176">
        <v>1</v>
      </c>
      <c r="D19" s="177"/>
      <c r="E19" s="177"/>
      <c r="F19" s="177"/>
      <c r="G19" s="178"/>
      <c r="H19" s="301">
        <v>2</v>
      </c>
      <c r="I19" s="302"/>
      <c r="J19" s="176">
        <v>3</v>
      </c>
      <c r="K19" s="177"/>
      <c r="L19" s="177"/>
      <c r="M19" s="177"/>
      <c r="N19" s="178"/>
      <c r="O19" s="176">
        <v>4</v>
      </c>
      <c r="P19" s="177">
        <v>4</v>
      </c>
      <c r="Q19" s="177"/>
      <c r="R19" s="177"/>
      <c r="S19" s="178"/>
      <c r="T19" s="2"/>
    </row>
    <row r="20" spans="2:20" ht="15" customHeight="1">
      <c r="B20" s="2"/>
      <c r="C20" s="158" t="s">
        <v>236</v>
      </c>
      <c r="D20" s="159"/>
      <c r="E20" s="159"/>
      <c r="F20" s="159"/>
      <c r="G20" s="159"/>
      <c r="H20" s="61"/>
      <c r="I20" s="61"/>
      <c r="J20" s="207"/>
      <c r="K20" s="207"/>
      <c r="L20" s="207"/>
      <c r="M20" s="207"/>
      <c r="N20" s="207"/>
      <c r="O20" s="207"/>
      <c r="P20" s="207"/>
      <c r="Q20" s="207"/>
      <c r="R20" s="207"/>
      <c r="S20" s="208"/>
      <c r="T20" s="2"/>
    </row>
    <row r="21" spans="2:20" ht="15">
      <c r="B21" s="2"/>
      <c r="C21" s="303" t="s">
        <v>237</v>
      </c>
      <c r="D21" s="304"/>
      <c r="E21" s="304"/>
      <c r="F21" s="304"/>
      <c r="G21" s="305"/>
      <c r="H21" s="290" t="s">
        <v>94</v>
      </c>
      <c r="I21" s="291"/>
      <c r="J21" s="297">
        <f>SUM(J23:N26)</f>
        <v>30575</v>
      </c>
      <c r="K21" s="298"/>
      <c r="L21" s="298"/>
      <c r="M21" s="298"/>
      <c r="N21" s="299"/>
      <c r="O21" s="297">
        <f>SUM(O23:S26)</f>
        <v>36207</v>
      </c>
      <c r="P21" s="298"/>
      <c r="Q21" s="298"/>
      <c r="R21" s="298"/>
      <c r="S21" s="299"/>
      <c r="T21" s="2"/>
    </row>
    <row r="22" spans="2:20" ht="15">
      <c r="B22" s="2"/>
      <c r="C22" s="147" t="s">
        <v>213</v>
      </c>
      <c r="D22" s="148"/>
      <c r="E22" s="148"/>
      <c r="F22" s="148"/>
      <c r="G22" s="198"/>
      <c r="H22" s="290"/>
      <c r="I22" s="291"/>
      <c r="J22" s="150"/>
      <c r="K22" s="149"/>
      <c r="L22" s="149"/>
      <c r="M22" s="149"/>
      <c r="N22" s="151"/>
      <c r="O22" s="149"/>
      <c r="P22" s="149"/>
      <c r="Q22" s="149"/>
      <c r="R22" s="149"/>
      <c r="S22" s="151"/>
      <c r="T22" s="2"/>
    </row>
    <row r="23" spans="2:20" ht="30" customHeight="1">
      <c r="B23" s="2"/>
      <c r="C23" s="139" t="s">
        <v>259</v>
      </c>
      <c r="D23" s="140"/>
      <c r="E23" s="140"/>
      <c r="F23" s="140"/>
      <c r="G23" s="167"/>
      <c r="H23" s="292" t="s">
        <v>242</v>
      </c>
      <c r="I23" s="293"/>
      <c r="J23" s="300">
        <v>24021</v>
      </c>
      <c r="K23" s="141"/>
      <c r="L23" s="141"/>
      <c r="M23" s="141"/>
      <c r="N23" s="143"/>
      <c r="O23" s="141">
        <v>30674</v>
      </c>
      <c r="P23" s="141"/>
      <c r="Q23" s="141"/>
      <c r="R23" s="141"/>
      <c r="S23" s="143"/>
      <c r="T23" s="2"/>
    </row>
    <row r="24" spans="2:20" ht="15">
      <c r="B24" s="2"/>
      <c r="C24" s="139" t="s">
        <v>261</v>
      </c>
      <c r="D24" s="140"/>
      <c r="E24" s="140"/>
      <c r="F24" s="140"/>
      <c r="G24" s="167"/>
      <c r="H24" s="292" t="s">
        <v>243</v>
      </c>
      <c r="I24" s="293"/>
      <c r="J24" s="142">
        <v>191</v>
      </c>
      <c r="K24" s="141"/>
      <c r="L24" s="141"/>
      <c r="M24" s="141"/>
      <c r="N24" s="143"/>
      <c r="O24" s="142">
        <v>90</v>
      </c>
      <c r="P24" s="141"/>
      <c r="Q24" s="141"/>
      <c r="R24" s="141"/>
      <c r="S24" s="143"/>
      <c r="T24" s="2"/>
    </row>
    <row r="25" spans="2:20" ht="15">
      <c r="B25" s="2"/>
      <c r="C25" s="139" t="s">
        <v>260</v>
      </c>
      <c r="D25" s="140"/>
      <c r="E25" s="140"/>
      <c r="F25" s="140"/>
      <c r="G25" s="167"/>
      <c r="H25" s="288" t="s">
        <v>244</v>
      </c>
      <c r="I25" s="289"/>
      <c r="J25" s="142"/>
      <c r="K25" s="141"/>
      <c r="L25" s="141"/>
      <c r="M25" s="141"/>
      <c r="N25" s="143"/>
      <c r="O25" s="142"/>
      <c r="P25" s="141"/>
      <c r="Q25" s="141"/>
      <c r="R25" s="141"/>
      <c r="S25" s="143"/>
      <c r="T25" s="2"/>
    </row>
    <row r="26" spans="2:20" ht="15">
      <c r="B26" s="2"/>
      <c r="C26" s="139" t="s">
        <v>262</v>
      </c>
      <c r="D26" s="140"/>
      <c r="E26" s="140"/>
      <c r="F26" s="140"/>
      <c r="G26" s="167"/>
      <c r="H26" s="288" t="s">
        <v>245</v>
      </c>
      <c r="I26" s="289"/>
      <c r="J26" s="142">
        <v>6363</v>
      </c>
      <c r="K26" s="141"/>
      <c r="L26" s="141"/>
      <c r="M26" s="141"/>
      <c r="N26" s="143"/>
      <c r="O26" s="142">
        <v>5443</v>
      </c>
      <c r="P26" s="141"/>
      <c r="Q26" s="141"/>
      <c r="R26" s="141"/>
      <c r="S26" s="143"/>
      <c r="T26" s="2"/>
    </row>
    <row r="27" spans="2:20" ht="15">
      <c r="B27" s="2"/>
      <c r="C27" s="139" t="s">
        <v>238</v>
      </c>
      <c r="D27" s="140"/>
      <c r="E27" s="140"/>
      <c r="F27" s="140"/>
      <c r="G27" s="167"/>
      <c r="H27" s="288" t="s">
        <v>96</v>
      </c>
      <c r="I27" s="289"/>
      <c r="J27" s="189">
        <f>SUM(J29:N32)</f>
        <v>30808</v>
      </c>
      <c r="K27" s="190"/>
      <c r="L27" s="190"/>
      <c r="M27" s="190"/>
      <c r="N27" s="191"/>
      <c r="O27" s="189">
        <f>SUM(O29:S32)</f>
        <v>38126</v>
      </c>
      <c r="P27" s="190"/>
      <c r="Q27" s="190"/>
      <c r="R27" s="190"/>
      <c r="S27" s="191"/>
      <c r="T27" s="2"/>
    </row>
    <row r="28" spans="2:20" ht="15">
      <c r="B28" s="2"/>
      <c r="C28" s="147" t="s">
        <v>213</v>
      </c>
      <c r="D28" s="148"/>
      <c r="E28" s="148"/>
      <c r="F28" s="148"/>
      <c r="G28" s="198"/>
      <c r="H28" s="290"/>
      <c r="I28" s="291"/>
      <c r="J28" s="150"/>
      <c r="K28" s="149"/>
      <c r="L28" s="149"/>
      <c r="M28" s="149"/>
      <c r="N28" s="151"/>
      <c r="O28" s="149"/>
      <c r="P28" s="149"/>
      <c r="Q28" s="149"/>
      <c r="R28" s="149"/>
      <c r="S28" s="151"/>
      <c r="T28" s="2"/>
    </row>
    <row r="29" spans="2:20" ht="15" customHeight="1">
      <c r="B29" s="2"/>
      <c r="C29" s="139" t="s">
        <v>263</v>
      </c>
      <c r="D29" s="140"/>
      <c r="E29" s="140"/>
      <c r="F29" s="140"/>
      <c r="G29" s="167"/>
      <c r="H29" s="292" t="s">
        <v>246</v>
      </c>
      <c r="I29" s="293"/>
      <c r="J29" s="142">
        <v>22948</v>
      </c>
      <c r="K29" s="141"/>
      <c r="L29" s="141"/>
      <c r="M29" s="141"/>
      <c r="N29" s="143"/>
      <c r="O29" s="142">
        <v>30545</v>
      </c>
      <c r="P29" s="141"/>
      <c r="Q29" s="141"/>
      <c r="R29" s="141"/>
      <c r="S29" s="143"/>
      <c r="T29" s="2"/>
    </row>
    <row r="30" spans="2:20" ht="15">
      <c r="B30" s="2"/>
      <c r="C30" s="139" t="s">
        <v>264</v>
      </c>
      <c r="D30" s="140"/>
      <c r="E30" s="140"/>
      <c r="F30" s="140"/>
      <c r="G30" s="167"/>
      <c r="H30" s="288" t="s">
        <v>247</v>
      </c>
      <c r="I30" s="289"/>
      <c r="J30" s="142">
        <v>1329</v>
      </c>
      <c r="K30" s="141"/>
      <c r="L30" s="141"/>
      <c r="M30" s="141"/>
      <c r="N30" s="143"/>
      <c r="O30" s="142">
        <v>1205</v>
      </c>
      <c r="P30" s="141"/>
      <c r="Q30" s="141"/>
      <c r="R30" s="141"/>
      <c r="S30" s="143"/>
      <c r="T30" s="2"/>
    </row>
    <row r="31" spans="2:20" ht="15">
      <c r="B31" s="2"/>
      <c r="C31" s="139" t="s">
        <v>265</v>
      </c>
      <c r="D31" s="140"/>
      <c r="E31" s="140"/>
      <c r="F31" s="140"/>
      <c r="G31" s="167"/>
      <c r="H31" s="288" t="s">
        <v>248</v>
      </c>
      <c r="I31" s="289"/>
      <c r="J31" s="142">
        <v>516</v>
      </c>
      <c r="K31" s="141"/>
      <c r="L31" s="141"/>
      <c r="M31" s="141"/>
      <c r="N31" s="143"/>
      <c r="O31" s="142">
        <v>404</v>
      </c>
      <c r="P31" s="141"/>
      <c r="Q31" s="141"/>
      <c r="R31" s="141"/>
      <c r="S31" s="143"/>
      <c r="T31" s="2"/>
    </row>
    <row r="32" spans="2:20" ht="15">
      <c r="B32" s="2"/>
      <c r="C32" s="139" t="s">
        <v>266</v>
      </c>
      <c r="D32" s="140"/>
      <c r="E32" s="140"/>
      <c r="F32" s="140"/>
      <c r="G32" s="167"/>
      <c r="H32" s="288" t="s">
        <v>249</v>
      </c>
      <c r="I32" s="289"/>
      <c r="J32" s="142">
        <v>6015</v>
      </c>
      <c r="K32" s="141"/>
      <c r="L32" s="141"/>
      <c r="M32" s="141"/>
      <c r="N32" s="143"/>
      <c r="O32" s="142">
        <v>5972</v>
      </c>
      <c r="P32" s="141"/>
      <c r="Q32" s="141"/>
      <c r="R32" s="141"/>
      <c r="S32" s="143"/>
      <c r="T32" s="2"/>
    </row>
    <row r="33" spans="2:20" ht="30" customHeight="1">
      <c r="B33" s="2"/>
      <c r="C33" s="139" t="s">
        <v>286</v>
      </c>
      <c r="D33" s="140"/>
      <c r="E33" s="140"/>
      <c r="F33" s="140"/>
      <c r="G33" s="167"/>
      <c r="H33" s="288" t="s">
        <v>98</v>
      </c>
      <c r="I33" s="289"/>
      <c r="J33" s="189">
        <f>J21-J27</f>
        <v>-233</v>
      </c>
      <c r="K33" s="190"/>
      <c r="L33" s="190"/>
      <c r="M33" s="190"/>
      <c r="N33" s="191"/>
      <c r="O33" s="189">
        <f>O21-O27</f>
        <v>-1919</v>
      </c>
      <c r="P33" s="190"/>
      <c r="Q33" s="190"/>
      <c r="R33" s="190"/>
      <c r="S33" s="191"/>
      <c r="T33" s="2"/>
    </row>
    <row r="34" spans="2:20" ht="15" customHeight="1">
      <c r="B34" s="2"/>
      <c r="C34" s="158" t="s">
        <v>239</v>
      </c>
      <c r="D34" s="159"/>
      <c r="E34" s="159"/>
      <c r="F34" s="159"/>
      <c r="G34" s="159"/>
      <c r="H34" s="159"/>
      <c r="I34" s="159"/>
      <c r="J34" s="159"/>
      <c r="K34" s="159"/>
      <c r="L34" s="159"/>
      <c r="M34" s="159"/>
      <c r="N34" s="159"/>
      <c r="O34" s="61"/>
      <c r="P34" s="61"/>
      <c r="Q34" s="61"/>
      <c r="R34" s="61"/>
      <c r="S34" s="108"/>
      <c r="T34" s="2"/>
    </row>
    <row r="35" spans="2:20" ht="15">
      <c r="B35" s="2"/>
      <c r="C35" s="139" t="s">
        <v>237</v>
      </c>
      <c r="D35" s="140"/>
      <c r="E35" s="140"/>
      <c r="F35" s="140"/>
      <c r="G35" s="167"/>
      <c r="H35" s="288" t="s">
        <v>100</v>
      </c>
      <c r="I35" s="289"/>
      <c r="J35" s="189">
        <f>SUM(J37:N41)</f>
        <v>118</v>
      </c>
      <c r="K35" s="190"/>
      <c r="L35" s="190"/>
      <c r="M35" s="190"/>
      <c r="N35" s="191"/>
      <c r="O35" s="189">
        <f>SUM(O37:S41)</f>
        <v>63</v>
      </c>
      <c r="P35" s="190"/>
      <c r="Q35" s="190"/>
      <c r="R35" s="190"/>
      <c r="S35" s="191"/>
      <c r="T35" s="2"/>
    </row>
    <row r="36" spans="2:20" ht="15">
      <c r="B36" s="2"/>
      <c r="C36" s="147" t="s">
        <v>213</v>
      </c>
      <c r="D36" s="148"/>
      <c r="E36" s="148"/>
      <c r="F36" s="148"/>
      <c r="G36" s="198"/>
      <c r="H36" s="290"/>
      <c r="I36" s="291"/>
      <c r="J36" s="150"/>
      <c r="K36" s="149"/>
      <c r="L36" s="149"/>
      <c r="M36" s="149"/>
      <c r="N36" s="151"/>
      <c r="O36" s="149"/>
      <c r="P36" s="149"/>
      <c r="Q36" s="149"/>
      <c r="R36" s="149"/>
      <c r="S36" s="151"/>
      <c r="T36" s="2"/>
    </row>
    <row r="37" spans="2:20" ht="30" customHeight="1">
      <c r="B37" s="2"/>
      <c r="C37" s="139" t="s">
        <v>267</v>
      </c>
      <c r="D37" s="140"/>
      <c r="E37" s="140"/>
      <c r="F37" s="140"/>
      <c r="G37" s="167"/>
      <c r="H37" s="292" t="s">
        <v>198</v>
      </c>
      <c r="I37" s="293"/>
      <c r="J37" s="142"/>
      <c r="K37" s="141"/>
      <c r="L37" s="141"/>
      <c r="M37" s="141"/>
      <c r="N37" s="143"/>
      <c r="O37" s="142"/>
      <c r="P37" s="141"/>
      <c r="Q37" s="141"/>
      <c r="R37" s="141"/>
      <c r="S37" s="143"/>
      <c r="T37" s="2"/>
    </row>
    <row r="38" spans="2:20" ht="15">
      <c r="B38" s="2"/>
      <c r="C38" s="139" t="s">
        <v>268</v>
      </c>
      <c r="D38" s="140"/>
      <c r="E38" s="140"/>
      <c r="F38" s="140"/>
      <c r="G38" s="167"/>
      <c r="H38" s="288" t="s">
        <v>200</v>
      </c>
      <c r="I38" s="289"/>
      <c r="J38" s="142">
        <v>45</v>
      </c>
      <c r="K38" s="141"/>
      <c r="L38" s="141"/>
      <c r="M38" s="141"/>
      <c r="N38" s="143"/>
      <c r="O38" s="142">
        <v>33</v>
      </c>
      <c r="P38" s="141"/>
      <c r="Q38" s="141"/>
      <c r="R38" s="141"/>
      <c r="S38" s="143"/>
      <c r="T38" s="2"/>
    </row>
    <row r="39" spans="2:20" ht="30" customHeight="1">
      <c r="B39" s="2"/>
      <c r="C39" s="139" t="s">
        <v>269</v>
      </c>
      <c r="D39" s="140"/>
      <c r="E39" s="140"/>
      <c r="F39" s="140"/>
      <c r="G39" s="167"/>
      <c r="H39" s="288" t="s">
        <v>202</v>
      </c>
      <c r="I39" s="289"/>
      <c r="J39" s="142">
        <v>68</v>
      </c>
      <c r="K39" s="141"/>
      <c r="L39" s="141"/>
      <c r="M39" s="141"/>
      <c r="N39" s="143"/>
      <c r="O39" s="142">
        <v>16</v>
      </c>
      <c r="P39" s="141"/>
      <c r="Q39" s="141"/>
      <c r="R39" s="141"/>
      <c r="S39" s="143"/>
      <c r="T39" s="2"/>
    </row>
    <row r="40" spans="2:20" ht="15">
      <c r="B40" s="2"/>
      <c r="C40" s="139" t="s">
        <v>270</v>
      </c>
      <c r="D40" s="140"/>
      <c r="E40" s="140"/>
      <c r="F40" s="140"/>
      <c r="G40" s="167"/>
      <c r="H40" s="288" t="s">
        <v>204</v>
      </c>
      <c r="I40" s="289"/>
      <c r="J40" s="142">
        <v>5</v>
      </c>
      <c r="K40" s="141"/>
      <c r="L40" s="141"/>
      <c r="M40" s="141"/>
      <c r="N40" s="143"/>
      <c r="O40" s="142">
        <v>14</v>
      </c>
      <c r="P40" s="141"/>
      <c r="Q40" s="141"/>
      <c r="R40" s="141"/>
      <c r="S40" s="143"/>
      <c r="T40" s="2"/>
    </row>
    <row r="41" spans="2:20" ht="15">
      <c r="B41" s="2"/>
      <c r="C41" s="139" t="s">
        <v>262</v>
      </c>
      <c r="D41" s="140"/>
      <c r="E41" s="140"/>
      <c r="F41" s="140"/>
      <c r="G41" s="167"/>
      <c r="H41" s="288" t="s">
        <v>206</v>
      </c>
      <c r="I41" s="289"/>
      <c r="J41" s="142"/>
      <c r="K41" s="141"/>
      <c r="L41" s="141"/>
      <c r="M41" s="141"/>
      <c r="N41" s="143"/>
      <c r="O41" s="142"/>
      <c r="P41" s="141"/>
      <c r="Q41" s="141"/>
      <c r="R41" s="141"/>
      <c r="S41" s="143"/>
      <c r="T41" s="2"/>
    </row>
    <row r="42" spans="2:20" ht="15">
      <c r="B42" s="2"/>
      <c r="C42" s="139" t="s">
        <v>238</v>
      </c>
      <c r="D42" s="140"/>
      <c r="E42" s="140"/>
      <c r="F42" s="140"/>
      <c r="G42" s="167"/>
      <c r="H42" s="288" t="s">
        <v>102</v>
      </c>
      <c r="I42" s="289"/>
      <c r="J42" s="189">
        <f>SUM(J44:N47)</f>
        <v>251</v>
      </c>
      <c r="K42" s="190"/>
      <c r="L42" s="190"/>
      <c r="M42" s="190"/>
      <c r="N42" s="191"/>
      <c r="O42" s="189">
        <f>SUM(O44:S47)</f>
        <v>109</v>
      </c>
      <c r="P42" s="190"/>
      <c r="Q42" s="190"/>
      <c r="R42" s="190"/>
      <c r="S42" s="191"/>
      <c r="T42" s="2"/>
    </row>
    <row r="43" spans="2:20" ht="15" customHeight="1">
      <c r="B43" s="2"/>
      <c r="C43" s="147" t="s">
        <v>213</v>
      </c>
      <c r="D43" s="148"/>
      <c r="E43" s="148"/>
      <c r="F43" s="148"/>
      <c r="G43" s="198"/>
      <c r="H43" s="290"/>
      <c r="I43" s="291"/>
      <c r="J43" s="150"/>
      <c r="K43" s="149"/>
      <c r="L43" s="149"/>
      <c r="M43" s="149"/>
      <c r="N43" s="151"/>
      <c r="O43" s="149"/>
      <c r="P43" s="149"/>
      <c r="Q43" s="149"/>
      <c r="R43" s="149"/>
      <c r="S43" s="151"/>
      <c r="T43" s="2"/>
    </row>
    <row r="44" spans="2:20" ht="45" customHeight="1">
      <c r="B44" s="2"/>
      <c r="C44" s="139" t="s">
        <v>274</v>
      </c>
      <c r="D44" s="140"/>
      <c r="E44" s="140"/>
      <c r="F44" s="140"/>
      <c r="G44" s="167"/>
      <c r="H44" s="292" t="s">
        <v>215</v>
      </c>
      <c r="I44" s="293"/>
      <c r="J44" s="142">
        <v>149</v>
      </c>
      <c r="K44" s="141"/>
      <c r="L44" s="141"/>
      <c r="M44" s="141"/>
      <c r="N44" s="143"/>
      <c r="O44" s="142">
        <v>76</v>
      </c>
      <c r="P44" s="141"/>
      <c r="Q44" s="141"/>
      <c r="R44" s="141"/>
      <c r="S44" s="143"/>
      <c r="T44" s="2"/>
    </row>
    <row r="45" spans="2:20" ht="15">
      <c r="B45" s="2"/>
      <c r="C45" s="139" t="s">
        <v>271</v>
      </c>
      <c r="D45" s="140"/>
      <c r="E45" s="140"/>
      <c r="F45" s="140"/>
      <c r="G45" s="167"/>
      <c r="H45" s="288" t="s">
        <v>216</v>
      </c>
      <c r="I45" s="289"/>
      <c r="J45" s="142">
        <v>102</v>
      </c>
      <c r="K45" s="141"/>
      <c r="L45" s="141"/>
      <c r="M45" s="141"/>
      <c r="N45" s="143"/>
      <c r="O45" s="142">
        <v>33</v>
      </c>
      <c r="P45" s="141"/>
      <c r="Q45" s="141"/>
      <c r="R45" s="141"/>
      <c r="S45" s="143"/>
      <c r="T45" s="2"/>
    </row>
    <row r="46" spans="2:20" ht="30" customHeight="1">
      <c r="B46" s="2"/>
      <c r="C46" s="139" t="s">
        <v>272</v>
      </c>
      <c r="D46" s="140"/>
      <c r="E46" s="140"/>
      <c r="F46" s="140"/>
      <c r="G46" s="167"/>
      <c r="H46" s="288" t="s">
        <v>218</v>
      </c>
      <c r="I46" s="289"/>
      <c r="J46" s="142"/>
      <c r="K46" s="141"/>
      <c r="L46" s="141"/>
      <c r="M46" s="141"/>
      <c r="N46" s="143"/>
      <c r="O46" s="142"/>
      <c r="P46" s="141"/>
      <c r="Q46" s="141"/>
      <c r="R46" s="141"/>
      <c r="S46" s="143"/>
      <c r="T46" s="2"/>
    </row>
    <row r="47" spans="2:20" ht="15">
      <c r="B47" s="2"/>
      <c r="C47" s="139" t="s">
        <v>273</v>
      </c>
      <c r="D47" s="140"/>
      <c r="E47" s="140"/>
      <c r="F47" s="140"/>
      <c r="G47" s="167"/>
      <c r="H47" s="288" t="s">
        <v>233</v>
      </c>
      <c r="I47" s="289"/>
      <c r="J47" s="142"/>
      <c r="K47" s="141"/>
      <c r="L47" s="141"/>
      <c r="M47" s="141"/>
      <c r="N47" s="143"/>
      <c r="O47" s="142"/>
      <c r="P47" s="141"/>
      <c r="Q47" s="141"/>
      <c r="R47" s="141"/>
      <c r="S47" s="143"/>
      <c r="T47" s="2"/>
    </row>
    <row r="48" spans="2:20" ht="30" customHeight="1">
      <c r="B48" s="2"/>
      <c r="C48" s="139" t="s">
        <v>277</v>
      </c>
      <c r="D48" s="140"/>
      <c r="E48" s="140"/>
      <c r="F48" s="140"/>
      <c r="G48" s="167"/>
      <c r="H48" s="288" t="s">
        <v>104</v>
      </c>
      <c r="I48" s="289"/>
      <c r="J48" s="189">
        <f>J35-J42</f>
        <v>-133</v>
      </c>
      <c r="K48" s="190"/>
      <c r="L48" s="190"/>
      <c r="M48" s="190"/>
      <c r="N48" s="191"/>
      <c r="O48" s="189">
        <f>O35-O42</f>
        <v>-46</v>
      </c>
      <c r="P48" s="190"/>
      <c r="Q48" s="190"/>
      <c r="R48" s="190"/>
      <c r="S48" s="191"/>
      <c r="T48" s="2"/>
    </row>
    <row r="49" spans="2:20" ht="15" customHeight="1">
      <c r="B49" s="2"/>
      <c r="C49" s="158" t="s">
        <v>240</v>
      </c>
      <c r="D49" s="159"/>
      <c r="E49" s="159"/>
      <c r="F49" s="159"/>
      <c r="G49" s="159"/>
      <c r="H49" s="159"/>
      <c r="I49" s="159"/>
      <c r="J49" s="159"/>
      <c r="K49" s="159"/>
      <c r="L49" s="159"/>
      <c r="M49" s="159"/>
      <c r="N49" s="159"/>
      <c r="O49" s="61"/>
      <c r="P49" s="61"/>
      <c r="Q49" s="61"/>
      <c r="R49" s="61"/>
      <c r="S49" s="108"/>
      <c r="T49" s="2"/>
    </row>
    <row r="50" spans="2:20" ht="15">
      <c r="B50" s="2"/>
      <c r="C50" s="139" t="s">
        <v>237</v>
      </c>
      <c r="D50" s="140"/>
      <c r="E50" s="140"/>
      <c r="F50" s="140"/>
      <c r="G50" s="167"/>
      <c r="H50" s="290" t="s">
        <v>106</v>
      </c>
      <c r="I50" s="291"/>
      <c r="J50" s="189">
        <f>SUM(J52:N55)</f>
        <v>1657</v>
      </c>
      <c r="K50" s="190"/>
      <c r="L50" s="190"/>
      <c r="M50" s="190"/>
      <c r="N50" s="191"/>
      <c r="O50" s="189">
        <f>SUM(O52:S55)</f>
        <v>2357</v>
      </c>
      <c r="P50" s="190"/>
      <c r="Q50" s="190"/>
      <c r="R50" s="190"/>
      <c r="S50" s="191"/>
      <c r="T50" s="2"/>
    </row>
    <row r="51" spans="2:20" ht="15" customHeight="1">
      <c r="B51" s="2"/>
      <c r="C51" s="147" t="s">
        <v>213</v>
      </c>
      <c r="D51" s="148"/>
      <c r="E51" s="148"/>
      <c r="F51" s="148"/>
      <c r="G51" s="148"/>
      <c r="H51" s="290"/>
      <c r="I51" s="291"/>
      <c r="J51" s="149"/>
      <c r="K51" s="149"/>
      <c r="L51" s="149"/>
      <c r="M51" s="149"/>
      <c r="N51" s="151"/>
      <c r="O51" s="149"/>
      <c r="P51" s="149"/>
      <c r="Q51" s="149"/>
      <c r="R51" s="149"/>
      <c r="S51" s="151"/>
      <c r="T51" s="2"/>
    </row>
    <row r="52" spans="2:20" ht="15">
      <c r="B52" s="2"/>
      <c r="C52" s="139" t="s">
        <v>275</v>
      </c>
      <c r="D52" s="140"/>
      <c r="E52" s="140"/>
      <c r="F52" s="140"/>
      <c r="G52" s="140"/>
      <c r="H52" s="292" t="s">
        <v>250</v>
      </c>
      <c r="I52" s="293"/>
      <c r="J52" s="141">
        <v>1625</v>
      </c>
      <c r="K52" s="141"/>
      <c r="L52" s="141"/>
      <c r="M52" s="141"/>
      <c r="N52" s="143"/>
      <c r="O52" s="142">
        <v>2330</v>
      </c>
      <c r="P52" s="141"/>
      <c r="Q52" s="141"/>
      <c r="R52" s="141"/>
      <c r="S52" s="143"/>
      <c r="T52" s="2"/>
    </row>
    <row r="53" spans="2:20" ht="15">
      <c r="B53" s="2"/>
      <c r="C53" s="139" t="s">
        <v>276</v>
      </c>
      <c r="D53" s="140"/>
      <c r="E53" s="140"/>
      <c r="F53" s="140"/>
      <c r="G53" s="167"/>
      <c r="H53" s="292" t="s">
        <v>251</v>
      </c>
      <c r="I53" s="293"/>
      <c r="J53" s="142"/>
      <c r="K53" s="141"/>
      <c r="L53" s="141"/>
      <c r="M53" s="141"/>
      <c r="N53" s="143"/>
      <c r="O53" s="142"/>
      <c r="P53" s="141"/>
      <c r="Q53" s="141"/>
      <c r="R53" s="141"/>
      <c r="S53" s="143"/>
      <c r="T53" s="2"/>
    </row>
    <row r="54" spans="2:20" ht="30" customHeight="1">
      <c r="B54" s="2"/>
      <c r="C54" s="139" t="s">
        <v>228</v>
      </c>
      <c r="D54" s="140"/>
      <c r="E54" s="140"/>
      <c r="F54" s="140"/>
      <c r="G54" s="167"/>
      <c r="H54" s="288" t="s">
        <v>252</v>
      </c>
      <c r="I54" s="289"/>
      <c r="J54" s="142"/>
      <c r="K54" s="141"/>
      <c r="L54" s="141"/>
      <c r="M54" s="141"/>
      <c r="N54" s="143"/>
      <c r="O54" s="142"/>
      <c r="P54" s="141"/>
      <c r="Q54" s="141"/>
      <c r="R54" s="141"/>
      <c r="S54" s="143"/>
      <c r="T54" s="2"/>
    </row>
    <row r="55" spans="2:20" ht="15">
      <c r="B55" s="2"/>
      <c r="C55" s="139" t="s">
        <v>262</v>
      </c>
      <c r="D55" s="140"/>
      <c r="E55" s="140"/>
      <c r="F55" s="140"/>
      <c r="G55" s="167"/>
      <c r="H55" s="288" t="s">
        <v>253</v>
      </c>
      <c r="I55" s="289"/>
      <c r="J55" s="142">
        <v>32</v>
      </c>
      <c r="K55" s="141"/>
      <c r="L55" s="141"/>
      <c r="M55" s="141"/>
      <c r="N55" s="143"/>
      <c r="O55" s="142">
        <v>27</v>
      </c>
      <c r="P55" s="141"/>
      <c r="Q55" s="141"/>
      <c r="R55" s="141"/>
      <c r="S55" s="143"/>
      <c r="T55" s="2"/>
    </row>
    <row r="56" spans="2:20" ht="15">
      <c r="B56" s="2"/>
      <c r="C56" s="139" t="s">
        <v>238</v>
      </c>
      <c r="D56" s="140"/>
      <c r="E56" s="140"/>
      <c r="F56" s="140"/>
      <c r="G56" s="167"/>
      <c r="H56" s="290" t="s">
        <v>108</v>
      </c>
      <c r="I56" s="291"/>
      <c r="J56" s="189">
        <f>SUM(J58:N62)</f>
        <v>1230</v>
      </c>
      <c r="K56" s="190"/>
      <c r="L56" s="190"/>
      <c r="M56" s="190"/>
      <c r="N56" s="191"/>
      <c r="O56" s="189">
        <f>SUM(O58:S62)</f>
        <v>387</v>
      </c>
      <c r="P56" s="190"/>
      <c r="Q56" s="190"/>
      <c r="R56" s="190"/>
      <c r="S56" s="191"/>
      <c r="T56" s="2"/>
    </row>
    <row r="57" spans="2:20" ht="15" customHeight="1">
      <c r="B57" s="2"/>
      <c r="C57" s="147" t="s">
        <v>213</v>
      </c>
      <c r="D57" s="148"/>
      <c r="E57" s="148"/>
      <c r="F57" s="148"/>
      <c r="G57" s="148"/>
      <c r="H57" s="290"/>
      <c r="I57" s="291"/>
      <c r="J57" s="149"/>
      <c r="K57" s="149"/>
      <c r="L57" s="149"/>
      <c r="M57" s="149"/>
      <c r="N57" s="151"/>
      <c r="O57" s="149"/>
      <c r="P57" s="149"/>
      <c r="Q57" s="149"/>
      <c r="R57" s="149"/>
      <c r="S57" s="151"/>
      <c r="T57" s="2"/>
    </row>
    <row r="58" spans="2:20" ht="15">
      <c r="B58" s="2"/>
      <c r="C58" s="139" t="s">
        <v>278</v>
      </c>
      <c r="D58" s="140"/>
      <c r="E58" s="140"/>
      <c r="F58" s="140"/>
      <c r="G58" s="140"/>
      <c r="H58" s="292" t="s">
        <v>254</v>
      </c>
      <c r="I58" s="293"/>
      <c r="J58" s="141">
        <v>748</v>
      </c>
      <c r="K58" s="141"/>
      <c r="L58" s="141"/>
      <c r="M58" s="141"/>
      <c r="N58" s="143"/>
      <c r="O58" s="142">
        <v>40</v>
      </c>
      <c r="P58" s="141"/>
      <c r="Q58" s="141"/>
      <c r="R58" s="141"/>
      <c r="S58" s="143"/>
      <c r="T58" s="2"/>
    </row>
    <row r="59" spans="2:20" ht="30" customHeight="1">
      <c r="B59" s="2"/>
      <c r="C59" s="139" t="s">
        <v>279</v>
      </c>
      <c r="D59" s="140"/>
      <c r="E59" s="140"/>
      <c r="F59" s="140"/>
      <c r="G59" s="167"/>
      <c r="H59" s="292" t="s">
        <v>255</v>
      </c>
      <c r="I59" s="293"/>
      <c r="J59" s="142">
        <v>54</v>
      </c>
      <c r="K59" s="141"/>
      <c r="L59" s="141"/>
      <c r="M59" s="141"/>
      <c r="N59" s="143"/>
      <c r="O59" s="142">
        <v>160</v>
      </c>
      <c r="P59" s="141"/>
      <c r="Q59" s="141"/>
      <c r="R59" s="141"/>
      <c r="S59" s="143"/>
      <c r="T59" s="2"/>
    </row>
    <row r="60" spans="2:20" ht="15">
      <c r="B60" s="2"/>
      <c r="C60" s="139" t="s">
        <v>281</v>
      </c>
      <c r="D60" s="140"/>
      <c r="E60" s="140"/>
      <c r="F60" s="140"/>
      <c r="G60" s="167"/>
      <c r="H60" s="288" t="s">
        <v>256</v>
      </c>
      <c r="I60" s="289"/>
      <c r="J60" s="142">
        <v>261</v>
      </c>
      <c r="K60" s="141"/>
      <c r="L60" s="141"/>
      <c r="M60" s="141"/>
      <c r="N60" s="143"/>
      <c r="O60" s="142">
        <v>20</v>
      </c>
      <c r="P60" s="141"/>
      <c r="Q60" s="141"/>
      <c r="R60" s="141"/>
      <c r="S60" s="143"/>
      <c r="T60" s="2"/>
    </row>
    <row r="61" spans="2:20" ht="15">
      <c r="B61" s="2"/>
      <c r="C61" s="139" t="s">
        <v>280</v>
      </c>
      <c r="D61" s="140"/>
      <c r="E61" s="140"/>
      <c r="F61" s="140"/>
      <c r="G61" s="167"/>
      <c r="H61" s="288" t="s">
        <v>257</v>
      </c>
      <c r="I61" s="289"/>
      <c r="J61" s="142">
        <v>116</v>
      </c>
      <c r="K61" s="141"/>
      <c r="L61" s="141"/>
      <c r="M61" s="141"/>
      <c r="N61" s="143"/>
      <c r="O61" s="142">
        <v>142</v>
      </c>
      <c r="P61" s="141"/>
      <c r="Q61" s="141"/>
      <c r="R61" s="141"/>
      <c r="S61" s="143"/>
      <c r="T61" s="2"/>
    </row>
    <row r="62" spans="2:20" ht="15">
      <c r="B62" s="2"/>
      <c r="C62" s="139" t="s">
        <v>273</v>
      </c>
      <c r="D62" s="140"/>
      <c r="E62" s="140"/>
      <c r="F62" s="140"/>
      <c r="G62" s="167"/>
      <c r="H62" s="288" t="s">
        <v>258</v>
      </c>
      <c r="I62" s="289"/>
      <c r="J62" s="142">
        <v>51</v>
      </c>
      <c r="K62" s="141"/>
      <c r="L62" s="141"/>
      <c r="M62" s="141"/>
      <c r="N62" s="143"/>
      <c r="O62" s="142">
        <v>25</v>
      </c>
      <c r="P62" s="141"/>
      <c r="Q62" s="141"/>
      <c r="R62" s="141"/>
      <c r="S62" s="143"/>
      <c r="T62" s="2"/>
    </row>
    <row r="63" spans="2:20" ht="30" customHeight="1">
      <c r="B63" s="2"/>
      <c r="C63" s="139" t="s">
        <v>282</v>
      </c>
      <c r="D63" s="140"/>
      <c r="E63" s="140"/>
      <c r="F63" s="140"/>
      <c r="G63" s="167"/>
      <c r="H63" s="288">
        <v>100</v>
      </c>
      <c r="I63" s="289"/>
      <c r="J63" s="189">
        <f>J50-J56</f>
        <v>427</v>
      </c>
      <c r="K63" s="190"/>
      <c r="L63" s="190"/>
      <c r="M63" s="190"/>
      <c r="N63" s="191"/>
      <c r="O63" s="189">
        <f>O50-O56</f>
        <v>1970</v>
      </c>
      <c r="P63" s="190"/>
      <c r="Q63" s="190"/>
      <c r="R63" s="190"/>
      <c r="S63" s="191"/>
      <c r="T63" s="2"/>
    </row>
    <row r="64" spans="2:20" ht="30" customHeight="1">
      <c r="B64" s="2"/>
      <c r="C64" s="294" t="s">
        <v>283</v>
      </c>
      <c r="D64" s="295"/>
      <c r="E64" s="295"/>
      <c r="F64" s="295"/>
      <c r="G64" s="296"/>
      <c r="H64" s="288">
        <v>110</v>
      </c>
      <c r="I64" s="289"/>
      <c r="J64" s="189">
        <f>J33+J48+J63</f>
        <v>61</v>
      </c>
      <c r="K64" s="190"/>
      <c r="L64" s="190"/>
      <c r="M64" s="190"/>
      <c r="N64" s="191"/>
      <c r="O64" s="189">
        <f>O33+O48+O63</f>
        <v>5</v>
      </c>
      <c r="P64" s="190"/>
      <c r="Q64" s="190"/>
      <c r="R64" s="190"/>
      <c r="S64" s="191"/>
      <c r="T64" s="2"/>
    </row>
    <row r="65" spans="2:20" ht="30" customHeight="1">
      <c r="B65" s="2"/>
      <c r="C65" s="294" t="str">
        <f>CONCATENATE("Остаток денежных средств и их эквивалентов 
на ",DAY('приложение 1'!O20),".",MONTH('приложение 1'!O20),".",YEAR('приложение 1'!O20)," г.")</f>
        <v>Остаток денежных средств и их эквивалентов 
на 31.12.2017 г.</v>
      </c>
      <c r="D65" s="295"/>
      <c r="E65" s="295"/>
      <c r="F65" s="295"/>
      <c r="G65" s="296"/>
      <c r="H65" s="288">
        <v>120</v>
      </c>
      <c r="I65" s="289"/>
      <c r="J65" s="142">
        <v>291</v>
      </c>
      <c r="K65" s="141"/>
      <c r="L65" s="141"/>
      <c r="M65" s="141"/>
      <c r="N65" s="143"/>
      <c r="O65" s="142">
        <v>286</v>
      </c>
      <c r="P65" s="141"/>
      <c r="Q65" s="141"/>
      <c r="R65" s="141"/>
      <c r="S65" s="143"/>
      <c r="T65" s="2"/>
    </row>
    <row r="66" spans="2:20" ht="30" customHeight="1">
      <c r="B66" s="2"/>
      <c r="C66" s="294" t="s">
        <v>284</v>
      </c>
      <c r="D66" s="295"/>
      <c r="E66" s="295"/>
      <c r="F66" s="295"/>
      <c r="G66" s="296"/>
      <c r="H66" s="288">
        <v>130</v>
      </c>
      <c r="I66" s="289"/>
      <c r="J66" s="189">
        <f>J65+J64</f>
        <v>352</v>
      </c>
      <c r="K66" s="190"/>
      <c r="L66" s="190"/>
      <c r="M66" s="190"/>
      <c r="N66" s="191"/>
      <c r="O66" s="189">
        <f>O65+O64</f>
        <v>291</v>
      </c>
      <c r="P66" s="190"/>
      <c r="Q66" s="190"/>
      <c r="R66" s="190"/>
      <c r="S66" s="191"/>
      <c r="T66" s="2"/>
    </row>
    <row r="67" spans="2:20" ht="30" customHeight="1">
      <c r="B67" s="2"/>
      <c r="C67" s="294" t="s">
        <v>285</v>
      </c>
      <c r="D67" s="295"/>
      <c r="E67" s="295"/>
      <c r="F67" s="295"/>
      <c r="G67" s="296"/>
      <c r="H67" s="288">
        <v>140</v>
      </c>
      <c r="I67" s="289"/>
      <c r="J67" s="142">
        <v>-19</v>
      </c>
      <c r="K67" s="141"/>
      <c r="L67" s="141"/>
      <c r="M67" s="141"/>
      <c r="N67" s="143"/>
      <c r="O67" s="142">
        <v>1</v>
      </c>
      <c r="P67" s="141"/>
      <c r="Q67" s="141"/>
      <c r="R67" s="141"/>
      <c r="S67" s="143"/>
      <c r="T67" s="2"/>
    </row>
    <row r="68" spans="2:20" ht="15">
      <c r="B68" s="2"/>
      <c r="C68" s="2"/>
      <c r="D68" s="2"/>
      <c r="E68" s="2"/>
      <c r="F68" s="2"/>
      <c r="G68" s="2"/>
      <c r="H68" s="2"/>
      <c r="I68" s="2"/>
      <c r="J68" s="2"/>
      <c r="K68" s="2"/>
      <c r="L68" s="2"/>
      <c r="M68" s="2"/>
      <c r="N68" s="2"/>
      <c r="O68" s="2"/>
      <c r="P68" s="2"/>
      <c r="Q68" s="2"/>
      <c r="R68" s="2"/>
      <c r="S68" s="2"/>
      <c r="T68" s="2"/>
    </row>
    <row r="69" spans="2:20" ht="15">
      <c r="B69" s="2"/>
      <c r="C69" s="252" t="s">
        <v>63</v>
      </c>
      <c r="D69" s="252"/>
      <c r="E69" s="3"/>
      <c r="F69" s="256"/>
      <c r="G69" s="256"/>
      <c r="H69" s="256"/>
      <c r="I69" s="100"/>
      <c r="J69" s="3"/>
      <c r="K69" s="256" t="str">
        <f>IF('приложение 1'!I98=0," ",'приложение 1'!I98)</f>
        <v>А.В.Мошкин</v>
      </c>
      <c r="L69" s="256"/>
      <c r="M69" s="256"/>
      <c r="N69" s="256"/>
      <c r="O69" s="256"/>
      <c r="P69" s="256"/>
      <c r="Q69" s="2"/>
      <c r="R69" s="2"/>
      <c r="S69" s="2"/>
      <c r="T69" s="2"/>
    </row>
    <row r="70" spans="2:20" ht="15">
      <c r="B70" s="2"/>
      <c r="C70" s="25" t="s">
        <v>66</v>
      </c>
      <c r="D70" s="25"/>
      <c r="E70" s="25"/>
      <c r="F70" s="132" t="s">
        <v>65</v>
      </c>
      <c r="G70" s="132"/>
      <c r="H70" s="132"/>
      <c r="I70" s="25"/>
      <c r="J70" s="26"/>
      <c r="K70" s="132" t="s">
        <v>60</v>
      </c>
      <c r="L70" s="132"/>
      <c r="M70" s="132"/>
      <c r="N70" s="132"/>
      <c r="O70" s="132"/>
      <c r="P70" s="132"/>
      <c r="Q70" s="2"/>
      <c r="R70" s="2"/>
      <c r="S70" s="2"/>
      <c r="T70" s="2"/>
    </row>
    <row r="71" spans="2:20" ht="15">
      <c r="B71" s="2"/>
      <c r="C71" s="252" t="s">
        <v>64</v>
      </c>
      <c r="D71" s="252"/>
      <c r="E71" s="3"/>
      <c r="F71" s="256"/>
      <c r="G71" s="256"/>
      <c r="H71" s="256"/>
      <c r="I71" s="100"/>
      <c r="J71" s="3"/>
      <c r="K71" s="256" t="str">
        <f>IF('приложение 1'!I100=0," ",'приложение 1'!I100)</f>
        <v>Е.Н.Таланкова</v>
      </c>
      <c r="L71" s="256"/>
      <c r="M71" s="256"/>
      <c r="N71" s="256"/>
      <c r="O71" s="256"/>
      <c r="P71" s="256"/>
      <c r="Q71" s="2"/>
      <c r="R71" s="2"/>
      <c r="S71" s="2"/>
      <c r="T71" s="2"/>
    </row>
    <row r="72" spans="2:20" ht="15">
      <c r="B72" s="2"/>
      <c r="C72" s="34"/>
      <c r="D72" s="34"/>
      <c r="E72" s="34"/>
      <c r="F72" s="132" t="s">
        <v>65</v>
      </c>
      <c r="G72" s="132"/>
      <c r="H72" s="132"/>
      <c r="I72" s="25"/>
      <c r="J72" s="26"/>
      <c r="K72" s="132" t="s">
        <v>60</v>
      </c>
      <c r="L72" s="132"/>
      <c r="M72" s="132"/>
      <c r="N72" s="132"/>
      <c r="O72" s="132"/>
      <c r="P72" s="132"/>
      <c r="Q72" s="2"/>
      <c r="R72" s="2"/>
      <c r="S72" s="2"/>
      <c r="T72" s="2"/>
    </row>
    <row r="73" spans="2:20" ht="15">
      <c r="B73" s="2"/>
      <c r="C73" s="257">
        <f ca="1">TODAY()</f>
        <v>43566</v>
      </c>
      <c r="D73" s="257"/>
      <c r="E73" s="2"/>
      <c r="F73" s="2"/>
      <c r="G73" s="2"/>
      <c r="H73" s="2"/>
      <c r="I73" s="2"/>
      <c r="J73" s="2"/>
      <c r="K73" s="2"/>
      <c r="L73" s="2"/>
      <c r="M73" s="2"/>
      <c r="N73" s="57"/>
      <c r="O73" s="2"/>
      <c r="P73" s="2"/>
      <c r="Q73" s="2"/>
      <c r="R73" s="2"/>
      <c r="S73" s="2"/>
      <c r="T73" s="2"/>
    </row>
    <row r="74" spans="2:20" ht="15">
      <c r="B74" s="2"/>
      <c r="C74" s="2"/>
      <c r="D74" s="2"/>
      <c r="E74" s="2"/>
      <c r="F74" s="2"/>
      <c r="G74" s="2"/>
      <c r="H74" s="2"/>
      <c r="I74" s="2"/>
      <c r="J74" s="2"/>
      <c r="K74" s="2"/>
      <c r="L74" s="2"/>
      <c r="M74" s="2"/>
      <c r="N74" s="2"/>
      <c r="O74" s="2"/>
      <c r="P74" s="2"/>
      <c r="Q74" s="2"/>
      <c r="R74" s="2"/>
      <c r="S74" s="2"/>
      <c r="T74" s="2"/>
    </row>
    <row r="75" spans="2:20" ht="6" customHeight="1">
      <c r="B75" s="2"/>
      <c r="C75" s="2"/>
      <c r="D75" s="2"/>
      <c r="E75" s="2"/>
      <c r="F75" s="2"/>
      <c r="G75" s="2"/>
      <c r="H75" s="2"/>
      <c r="I75" s="2"/>
      <c r="J75" s="2"/>
      <c r="K75" s="2"/>
      <c r="L75" s="2"/>
      <c r="M75" s="2"/>
      <c r="N75" s="2"/>
      <c r="O75" s="2"/>
      <c r="P75" s="2"/>
      <c r="Q75" s="2"/>
      <c r="R75" s="2"/>
      <c r="S75" s="2"/>
      <c r="T75" s="2"/>
    </row>
  </sheetData>
  <sheetProtection/>
  <mergeCells count="226">
    <mergeCell ref="F5:L5"/>
    <mergeCell ref="C34:N34"/>
    <mergeCell ref="C49:N49"/>
    <mergeCell ref="F72:H72"/>
    <mergeCell ref="K72:P72"/>
    <mergeCell ref="C65:G65"/>
    <mergeCell ref="C60:G60"/>
    <mergeCell ref="J60:N60"/>
    <mergeCell ref="O60:S60"/>
    <mergeCell ref="C61:G61"/>
    <mergeCell ref="C73:D73"/>
    <mergeCell ref="F9:S9"/>
    <mergeCell ref="J19:N19"/>
    <mergeCell ref="C67:G67"/>
    <mergeCell ref="J67:N67"/>
    <mergeCell ref="O67:S67"/>
    <mergeCell ref="F70:H70"/>
    <mergeCell ref="C64:G64"/>
    <mergeCell ref="J64:N64"/>
    <mergeCell ref="O64:S64"/>
    <mergeCell ref="C9:E9"/>
    <mergeCell ref="C10:E10"/>
    <mergeCell ref="C11:E11"/>
    <mergeCell ref="C12:E12"/>
    <mergeCell ref="H56:I56"/>
    <mergeCell ref="H57:I57"/>
    <mergeCell ref="C55:G55"/>
    <mergeCell ref="C56:G56"/>
    <mergeCell ref="H55:I55"/>
    <mergeCell ref="C57:G57"/>
    <mergeCell ref="O50:S50"/>
    <mergeCell ref="C13:E13"/>
    <mergeCell ref="C14:E14"/>
    <mergeCell ref="O46:S46"/>
    <mergeCell ref="H46:I46"/>
    <mergeCell ref="C47:G47"/>
    <mergeCell ref="C41:G41"/>
    <mergeCell ref="J41:N41"/>
    <mergeCell ref="C42:G42"/>
    <mergeCell ref="J42:N42"/>
    <mergeCell ref="O42:S42"/>
    <mergeCell ref="C43:G43"/>
    <mergeCell ref="J43:N43"/>
    <mergeCell ref="C40:G40"/>
    <mergeCell ref="J40:N40"/>
    <mergeCell ref="O40:S40"/>
    <mergeCell ref="H40:I40"/>
    <mergeCell ref="O43:S43"/>
    <mergeCell ref="C37:G37"/>
    <mergeCell ref="J37:N37"/>
    <mergeCell ref="J33:N33"/>
    <mergeCell ref="C36:G36"/>
    <mergeCell ref="J36:N36"/>
    <mergeCell ref="H35:I35"/>
    <mergeCell ref="H37:I37"/>
    <mergeCell ref="H33:I33"/>
    <mergeCell ref="C30:G30"/>
    <mergeCell ref="J30:N30"/>
    <mergeCell ref="O30:S30"/>
    <mergeCell ref="C31:G31"/>
    <mergeCell ref="H30:I30"/>
    <mergeCell ref="H31:I31"/>
    <mergeCell ref="J25:N25"/>
    <mergeCell ref="O25:S25"/>
    <mergeCell ref="C27:G27"/>
    <mergeCell ref="J27:N27"/>
    <mergeCell ref="O27:S27"/>
    <mergeCell ref="H27:I27"/>
    <mergeCell ref="C26:G26"/>
    <mergeCell ref="H25:I25"/>
    <mergeCell ref="H26:I26"/>
    <mergeCell ref="F14:S14"/>
    <mergeCell ref="F15:S15"/>
    <mergeCell ref="C20:G20"/>
    <mergeCell ref="J18:N18"/>
    <mergeCell ref="C19:G19"/>
    <mergeCell ref="C15:E15"/>
    <mergeCell ref="H17:I18"/>
    <mergeCell ref="C21:G21"/>
    <mergeCell ref="C23:G23"/>
    <mergeCell ref="C22:G22"/>
    <mergeCell ref="J56:N56"/>
    <mergeCell ref="O56:S56"/>
    <mergeCell ref="J57:N57"/>
    <mergeCell ref="O57:S57"/>
    <mergeCell ref="J55:N55"/>
    <mergeCell ref="O55:S55"/>
    <mergeCell ref="J21:N21"/>
    <mergeCell ref="F10:S10"/>
    <mergeCell ref="F11:S11"/>
    <mergeCell ref="J20:N20"/>
    <mergeCell ref="O20:S20"/>
    <mergeCell ref="H19:I19"/>
    <mergeCell ref="C17:G18"/>
    <mergeCell ref="O19:S19"/>
    <mergeCell ref="O18:S18"/>
    <mergeCell ref="F12:S12"/>
    <mergeCell ref="F13:S13"/>
    <mergeCell ref="O21:S21"/>
    <mergeCell ref="J22:N22"/>
    <mergeCell ref="J28:N28"/>
    <mergeCell ref="O37:S37"/>
    <mergeCell ref="O22:S22"/>
    <mergeCell ref="J24:N24"/>
    <mergeCell ref="J26:N26"/>
    <mergeCell ref="O26:S26"/>
    <mergeCell ref="J23:N23"/>
    <mergeCell ref="O23:S23"/>
    <mergeCell ref="C24:G24"/>
    <mergeCell ref="O24:S24"/>
    <mergeCell ref="C25:G25"/>
    <mergeCell ref="O28:S28"/>
    <mergeCell ref="C29:G29"/>
    <mergeCell ref="J29:N29"/>
    <mergeCell ref="O29:S29"/>
    <mergeCell ref="H28:I28"/>
    <mergeCell ref="H29:I29"/>
    <mergeCell ref="C28:G28"/>
    <mergeCell ref="O33:S33"/>
    <mergeCell ref="J31:N31"/>
    <mergeCell ref="O31:S31"/>
    <mergeCell ref="O35:S35"/>
    <mergeCell ref="C32:G32"/>
    <mergeCell ref="J32:N32"/>
    <mergeCell ref="O32:S32"/>
    <mergeCell ref="C33:G33"/>
    <mergeCell ref="C35:G35"/>
    <mergeCell ref="J35:N35"/>
    <mergeCell ref="C39:G39"/>
    <mergeCell ref="J39:N39"/>
    <mergeCell ref="O39:S39"/>
    <mergeCell ref="H38:I38"/>
    <mergeCell ref="H39:I39"/>
    <mergeCell ref="C38:G38"/>
    <mergeCell ref="O48:S48"/>
    <mergeCell ref="O44:S44"/>
    <mergeCell ref="O36:S36"/>
    <mergeCell ref="J38:N38"/>
    <mergeCell ref="O38:S38"/>
    <mergeCell ref="J47:N47"/>
    <mergeCell ref="O47:S47"/>
    <mergeCell ref="J45:N45"/>
    <mergeCell ref="O45:S45"/>
    <mergeCell ref="O41:S41"/>
    <mergeCell ref="C48:G48"/>
    <mergeCell ref="C50:G50"/>
    <mergeCell ref="J50:N50"/>
    <mergeCell ref="J48:N48"/>
    <mergeCell ref="C44:G44"/>
    <mergeCell ref="J44:N44"/>
    <mergeCell ref="C45:G45"/>
    <mergeCell ref="C46:G46"/>
    <mergeCell ref="J46:N46"/>
    <mergeCell ref="H48:I48"/>
    <mergeCell ref="O51:S51"/>
    <mergeCell ref="C52:G52"/>
    <mergeCell ref="J52:N52"/>
    <mergeCell ref="O52:S52"/>
    <mergeCell ref="H51:I51"/>
    <mergeCell ref="H52:I52"/>
    <mergeCell ref="C51:G51"/>
    <mergeCell ref="J51:N51"/>
    <mergeCell ref="C53:G53"/>
    <mergeCell ref="J53:N53"/>
    <mergeCell ref="O53:S53"/>
    <mergeCell ref="C54:G54"/>
    <mergeCell ref="J54:N54"/>
    <mergeCell ref="O54:S54"/>
    <mergeCell ref="H53:I53"/>
    <mergeCell ref="H54:I54"/>
    <mergeCell ref="O58:S58"/>
    <mergeCell ref="C59:G59"/>
    <mergeCell ref="J59:N59"/>
    <mergeCell ref="O59:S59"/>
    <mergeCell ref="H58:I58"/>
    <mergeCell ref="H59:I59"/>
    <mergeCell ref="O61:S61"/>
    <mergeCell ref="C62:G62"/>
    <mergeCell ref="J62:N62"/>
    <mergeCell ref="O62:S62"/>
    <mergeCell ref="C63:G63"/>
    <mergeCell ref="J63:N63"/>
    <mergeCell ref="O63:S63"/>
    <mergeCell ref="C6:S6"/>
    <mergeCell ref="C69:D69"/>
    <mergeCell ref="F69:H69"/>
    <mergeCell ref="K69:P69"/>
    <mergeCell ref="K17:L17"/>
    <mergeCell ref="P17:Q17"/>
    <mergeCell ref="J65:N65"/>
    <mergeCell ref="O65:S65"/>
    <mergeCell ref="F7:G7"/>
    <mergeCell ref="H66:I66"/>
    <mergeCell ref="O66:S66"/>
    <mergeCell ref="H65:I65"/>
    <mergeCell ref="K70:P70"/>
    <mergeCell ref="C71:D71"/>
    <mergeCell ref="F71:H71"/>
    <mergeCell ref="K71:P71"/>
    <mergeCell ref="H21:I21"/>
    <mergeCell ref="H22:I22"/>
    <mergeCell ref="H23:I23"/>
    <mergeCell ref="H24:I24"/>
    <mergeCell ref="C66:G66"/>
    <mergeCell ref="J66:N66"/>
    <mergeCell ref="J61:N61"/>
    <mergeCell ref="H64:I64"/>
    <mergeCell ref="C58:G58"/>
    <mergeCell ref="J58:N58"/>
    <mergeCell ref="H50:I50"/>
    <mergeCell ref="H41:I41"/>
    <mergeCell ref="H42:I42"/>
    <mergeCell ref="H43:I43"/>
    <mergeCell ref="H44:I44"/>
    <mergeCell ref="H36:I36"/>
    <mergeCell ref="H45:I45"/>
    <mergeCell ref="O3:S3"/>
    <mergeCell ref="H67:I67"/>
    <mergeCell ref="I7:K7"/>
    <mergeCell ref="L7:Q7"/>
    <mergeCell ref="H60:I60"/>
    <mergeCell ref="H61:I61"/>
    <mergeCell ref="H62:I62"/>
    <mergeCell ref="H63:I63"/>
    <mergeCell ref="H47:I47"/>
    <mergeCell ref="H32:I32"/>
  </mergeCells>
  <conditionalFormatting sqref="U93">
    <cfRule type="expression" priority="1" dxfId="8" stopIfTrue="1">
      <formula>ABS($U$51)&gt;0.9</formula>
    </cfRule>
  </conditionalFormatting>
  <conditionalFormatting sqref="T93">
    <cfRule type="expression" priority="2" dxfId="8" stopIfTrue="1">
      <formula>ABS($T$51)&gt;0.9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Рога&amp;Копыта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 </dc:creator>
  <cp:keywords/>
  <dc:description/>
  <cp:lastModifiedBy>Баринова</cp:lastModifiedBy>
  <cp:lastPrinted>2018-04-04T08:16:45Z</cp:lastPrinted>
  <dcterms:created xsi:type="dcterms:W3CDTF">2012-02-26T11:03:38Z</dcterms:created>
  <dcterms:modified xsi:type="dcterms:W3CDTF">2019-04-11T06:54:09Z</dcterms:modified>
  <cp:category/>
  <cp:version/>
  <cp:contentType/>
  <cp:contentStatus/>
</cp:coreProperties>
</file>